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eder_000\OneDrive\Corona R - Zahlen bis 21.12.2020\Desktop\"/>
    </mc:Choice>
  </mc:AlternateContent>
  <xr:revisionPtr revIDLastSave="0" documentId="8_{41026733-3F3D-4524-AD91-C912E0A2A07A}" xr6:coauthVersionLast="47" xr6:coauthVersionMax="47" xr10:uidLastSave="{00000000-0000-0000-0000-000000000000}"/>
  <bookViews>
    <workbookView xWindow="-120" yWindow="-120" windowWidth="29040" windowHeight="15840" xr2:uid="{B7E719CD-5873-4A2C-86D9-27C7C9ABC795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" l="1"/>
  <c r="I25" i="1"/>
  <c r="J97" i="1"/>
  <c r="I97" i="1"/>
  <c r="J96" i="1"/>
  <c r="I96" i="1"/>
  <c r="J95" i="1"/>
  <c r="I95" i="1"/>
  <c r="I104" i="1"/>
  <c r="D99" i="1"/>
  <c r="D20" i="1"/>
  <c r="J18" i="1"/>
  <c r="J17" i="1"/>
  <c r="J16" i="1"/>
  <c r="I18" i="1"/>
  <c r="I17" i="1"/>
  <c r="I16" i="1"/>
  <c r="J100" i="1" l="1"/>
  <c r="I100" i="1"/>
  <c r="J21" i="1"/>
  <c r="I21" i="1"/>
  <c r="G99" i="1" l="1"/>
  <c r="J131" i="1" s="1"/>
  <c r="K131" i="1" s="1"/>
  <c r="G20" i="1"/>
  <c r="J149" i="1" l="1"/>
  <c r="K149" i="1" s="1"/>
  <c r="J134" i="1"/>
  <c r="K134" i="1" s="1"/>
  <c r="J132" i="1"/>
  <c r="K132" i="1" s="1"/>
  <c r="J142" i="1"/>
  <c r="K142" i="1" s="1"/>
  <c r="J124" i="1"/>
  <c r="K124" i="1" s="1"/>
  <c r="J140" i="1"/>
  <c r="K140" i="1" s="1"/>
  <c r="J150" i="1"/>
  <c r="K150" i="1" s="1"/>
  <c r="J157" i="1"/>
  <c r="K157" i="1" s="1"/>
  <c r="J136" i="1"/>
  <c r="K136" i="1" s="1"/>
  <c r="J121" i="1"/>
  <c r="K121" i="1" s="1"/>
  <c r="J151" i="1"/>
  <c r="K151" i="1" s="1"/>
  <c r="J111" i="1"/>
  <c r="K111" i="1" s="1"/>
  <c r="J153" i="1"/>
  <c r="K153" i="1" s="1"/>
  <c r="J154" i="1"/>
  <c r="K154" i="1" s="1"/>
  <c r="J113" i="1"/>
  <c r="K113" i="1" s="1"/>
  <c r="J128" i="1"/>
  <c r="K128" i="1" s="1"/>
  <c r="J145" i="1"/>
  <c r="K145" i="1" s="1"/>
  <c r="J148" i="1"/>
  <c r="K148" i="1" s="1"/>
  <c r="J144" i="1"/>
  <c r="K144" i="1" s="1"/>
  <c r="J123" i="1"/>
  <c r="K123" i="1" s="1"/>
  <c r="J156" i="1"/>
  <c r="K156" i="1" s="1"/>
  <c r="J143" i="1"/>
  <c r="K143" i="1" s="1"/>
  <c r="J125" i="1"/>
  <c r="K125" i="1" s="1"/>
  <c r="J110" i="1"/>
  <c r="K110" i="1" s="1"/>
  <c r="J120" i="1"/>
  <c r="K120" i="1" s="1"/>
  <c r="J130" i="1"/>
  <c r="K130" i="1" s="1"/>
  <c r="J139" i="1"/>
  <c r="K139" i="1" s="1"/>
  <c r="J127" i="1"/>
  <c r="K127" i="1" s="1"/>
  <c r="J129" i="1"/>
  <c r="K129" i="1" s="1"/>
  <c r="J119" i="1"/>
  <c r="K119" i="1" s="1"/>
  <c r="J135" i="1"/>
  <c r="K135" i="1" s="1"/>
  <c r="J133" i="1"/>
  <c r="K133" i="1" s="1"/>
  <c r="J118" i="1"/>
  <c r="K118" i="1" s="1"/>
  <c r="J152" i="1"/>
  <c r="K152" i="1" s="1"/>
  <c r="J138" i="1"/>
  <c r="K138" i="1" s="1"/>
  <c r="J147" i="1"/>
  <c r="K147" i="1" s="1"/>
  <c r="J115" i="1"/>
  <c r="K115" i="1" s="1"/>
  <c r="J109" i="1"/>
  <c r="K109" i="1" s="1"/>
  <c r="J114" i="1"/>
  <c r="K114" i="1" s="1"/>
  <c r="J117" i="1"/>
  <c r="K117" i="1" s="1"/>
  <c r="J122" i="1"/>
  <c r="K122" i="1" s="1"/>
  <c r="J108" i="1"/>
  <c r="K108" i="1" s="1"/>
  <c r="J116" i="1"/>
  <c r="K116" i="1" s="1"/>
  <c r="J112" i="1"/>
  <c r="K112" i="1" s="1"/>
  <c r="J141" i="1"/>
  <c r="K141" i="1" s="1"/>
  <c r="J126" i="1"/>
  <c r="K126" i="1" s="1"/>
  <c r="J137" i="1"/>
  <c r="K137" i="1" s="1"/>
  <c r="J146" i="1"/>
  <c r="K146" i="1" s="1"/>
  <c r="J155" i="1"/>
  <c r="K155" i="1" s="1"/>
  <c r="K159" i="1" l="1"/>
  <c r="L113" i="1" s="1"/>
  <c r="L140" i="1" l="1"/>
  <c r="L153" i="1"/>
  <c r="L151" i="1"/>
  <c r="L128" i="1"/>
  <c r="L109" i="1"/>
  <c r="L111" i="1"/>
  <c r="L119" i="1"/>
  <c r="L117" i="1"/>
  <c r="L116" i="1"/>
  <c r="L137" i="1"/>
  <c r="L152" i="1"/>
  <c r="L150" i="1"/>
  <c r="L155" i="1"/>
  <c r="L135" i="1"/>
  <c r="L146" i="1"/>
  <c r="L118" i="1"/>
  <c r="L142" i="1"/>
  <c r="L127" i="1"/>
  <c r="L120" i="1"/>
  <c r="L121" i="1"/>
  <c r="L115" i="1"/>
  <c r="L130" i="1"/>
  <c r="L144" i="1"/>
  <c r="L134" i="1"/>
  <c r="L129" i="1"/>
  <c r="L141" i="1"/>
  <c r="L149" i="1"/>
  <c r="L148" i="1"/>
  <c r="L114" i="1"/>
  <c r="L132" i="1"/>
  <c r="L154" i="1"/>
  <c r="L123" i="1"/>
  <c r="L124" i="1"/>
  <c r="L125" i="1"/>
  <c r="L139" i="1"/>
  <c r="L131" i="1"/>
  <c r="L143" i="1"/>
  <c r="L156" i="1"/>
  <c r="L112" i="1"/>
  <c r="L138" i="1"/>
  <c r="L145" i="1"/>
  <c r="L126" i="1"/>
  <c r="L122" i="1"/>
  <c r="L133" i="1"/>
  <c r="L110" i="1"/>
  <c r="L136" i="1"/>
  <c r="L108" i="1"/>
  <c r="L157" i="1"/>
  <c r="L147" i="1"/>
  <c r="G104" i="1" l="1"/>
</calcChain>
</file>

<file path=xl/sharedStrings.xml><?xml version="1.0" encoding="utf-8"?>
<sst xmlns="http://schemas.openxmlformats.org/spreadsheetml/2006/main" count="92" uniqueCount="68">
  <si>
    <t>MASSGEBENDER BETTUNGSMODUL (kb oder kb')  FÜR GRÜNDUNGSPLATTEN ODER ASPHALTBÖDEN ÜBER ERDREICH</t>
  </si>
  <si>
    <t>Da der Bettungsmodul als Bemessungsgrösse für die Gründungsplatte oder den belasteten Asphaltboden aus einer Interaktion zwischen dem E - Modul (Steifemodul) des</t>
  </si>
  <si>
    <t>Zu treffende Vorgaben: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</si>
  <si>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Gesamtstärke der Bettungsschicht bestehend aus:</t>
    </r>
  </si>
  <si>
    <t xml:space="preserve">Untergrundes und der Biegesteifigkeit der Gründungsplatte /des Asphaltbelags resultiert, sollte  dieser (also der kb) stets unter Annahme einer wünschbaren Plattenstärke dnom,                       </t>
  </si>
  <si>
    <t>Fussnoten:</t>
  </si>
  <si>
    <t>Beschreibung (fakultativ):</t>
  </si>
  <si>
    <t xml:space="preserve">    Wärmedämmschicht  dWD (eventuell)                 [mm]</t>
  </si>
  <si>
    <t xml:space="preserve">    Ergänzungsschicht d1 (eventuell)                          [mm]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</si>
  <si>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E- Modul der Bettungsschicht, bestehend aus:</t>
    </r>
  </si>
  <si>
    <t>Langzeit E . Modul                                                        [MN/m2]</t>
  </si>
  <si>
    <t>Langzeit E - Modul                                                        [MN/m2]</t>
  </si>
  <si>
    <r>
      <rPr>
        <sz val="11"/>
        <color rgb="FF0070C0"/>
        <rFont val="Calibri"/>
        <family val="2"/>
        <scheme val="minor"/>
      </rPr>
      <t xml:space="preserve">1) </t>
    </r>
    <r>
      <rPr>
        <sz val="11"/>
        <color theme="1"/>
        <rFont val="Calibri"/>
        <family val="2"/>
        <scheme val="minor"/>
      </rPr>
      <t>Siehe Tabelle Richtgrössen</t>
    </r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</si>
  <si>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wenn keine Bettungsschicht, dann Zellen D15:D18 und Zellen G15:G18 leerlassen!</t>
    </r>
  </si>
  <si>
    <r>
      <rPr>
        <sz val="11"/>
        <color rgb="FF0070C0"/>
        <rFont val="Calibri"/>
        <family val="2"/>
        <scheme val="minor"/>
      </rPr>
      <t>3)</t>
    </r>
    <r>
      <rPr>
        <sz val="11"/>
        <color theme="1"/>
        <rFont val="Calibri"/>
        <family val="2"/>
        <scheme val="minor"/>
      </rPr>
      <t xml:space="preserve"> wenn keine Bettungsschicht, dann EU (Zelle G22) </t>
    </r>
    <r>
      <rPr>
        <sz val="11"/>
        <color theme="1"/>
        <rFont val="Calibri"/>
        <family val="2"/>
      </rPr>
      <t>≤</t>
    </r>
    <r>
      <rPr>
        <sz val="12.85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0.9*Enom</t>
    </r>
  </si>
  <si>
    <r>
      <rPr>
        <sz val="11"/>
        <color rgb="FF0070C0"/>
        <rFont val="Calibri"/>
        <family val="2"/>
        <scheme val="minor"/>
      </rPr>
      <t xml:space="preserve">4) </t>
    </r>
    <r>
      <rPr>
        <sz val="11"/>
        <color theme="1"/>
        <rFont val="Calibri"/>
        <family val="2"/>
        <scheme val="minor"/>
      </rPr>
      <t>wenn Untergrund EU = felsig oder starr, dann EU = 100'000 MN/m2 einsetzen</t>
    </r>
  </si>
  <si>
    <r>
      <rPr>
        <sz val="11"/>
        <color rgb="FF0070C0"/>
        <rFont val="Calibri"/>
        <family val="2"/>
        <scheme val="minor"/>
      </rPr>
      <t xml:space="preserve">5) </t>
    </r>
    <r>
      <rPr>
        <sz val="11"/>
        <color theme="1"/>
        <rFont val="Calibri"/>
        <family val="2"/>
        <scheme val="minor"/>
      </rPr>
      <t xml:space="preserve">wenn EWDid Bettungsschicht (Zelle G20) </t>
    </r>
    <r>
      <rPr>
        <sz val="11"/>
        <color theme="1"/>
        <rFont val="Calibri"/>
        <family val="2"/>
      </rPr>
      <t>≥ EU (Zelle G22), erfolgt Berechnung "ohne Dämmschicht"</t>
    </r>
  </si>
  <si>
    <r>
      <rPr>
        <sz val="11"/>
        <color rgb="FF0070C0"/>
        <rFont val="Calibri"/>
        <family val="2"/>
        <scheme val="minor"/>
      </rPr>
      <t>1), 2), 3),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 xml:space="preserve">4), 5)  </t>
    </r>
    <r>
      <rPr>
        <sz val="11"/>
        <color theme="1"/>
        <rFont val="Calibri"/>
        <family val="2"/>
        <scheme val="minor"/>
      </rPr>
      <t>Untergrund / Erdreich E - Modul EU[MN/m2]</t>
    </r>
  </si>
  <si>
    <t>31'000</t>
  </si>
  <si>
    <t>34'000</t>
  </si>
  <si>
    <t>BETON C25/30 [MN/m2]</t>
  </si>
  <si>
    <t>BETON C35/45 [MN/m2]</t>
  </si>
  <si>
    <t xml:space="preserve">und mit Einbezug des E - Moduls der vorhandenen Bodenqualität EU ermittelt werden. Mit dem so gefundenen Bettungsmodul sind dann in einem nächsten </t>
  </si>
  <si>
    <t>ASPHALTBETON AB… (20°C)</t>
  </si>
  <si>
    <t>ASPHALTBETON AB… (40° C)</t>
  </si>
  <si>
    <t>GUSSASPHALT GA….. (40°C)</t>
  </si>
  <si>
    <t>GUSSASPHALT GA…. (20°C)</t>
  </si>
  <si>
    <t>5'000</t>
  </si>
  <si>
    <t>2'500</t>
  </si>
  <si>
    <t>15'000</t>
  </si>
  <si>
    <t>FALL A) E - MODUL ERDREICH (EU) = GEGEBEN, kb ODER kb' = GESUCHT</t>
  </si>
  <si>
    <t>FALL B) BETTUNGSMODUL (kb) FREI GEWÄHLT, ZUGEORDNETER STEIFEMODUL ERDREICH / UNTERGRUND EU BERECHNET</t>
  </si>
  <si>
    <t xml:space="preserve">Spannungsberechnung am Baukörper realistisch war, kann aus dem Vergleich zwischen der realen Bodenqualität (tabellierte E - Moduli) und dem nachstehenden Berechnungsergebnis </t>
  </si>
  <si>
    <t xml:space="preserve">für den Wert EU beurteilt werden. </t>
  </si>
  <si>
    <t>Gewogener E - Modul der Bettungsschicht EWDid  [MN/m2]</t>
  </si>
  <si>
    <t>Frei gewählter Bettungsmodul kb                               [MN/m3]</t>
  </si>
  <si>
    <r>
      <rPr>
        <sz val="11"/>
        <color rgb="FF0070C0"/>
        <rFont val="Calibri"/>
        <family val="2"/>
        <scheme val="minor"/>
      </rPr>
      <t>1)</t>
    </r>
    <r>
      <rPr>
        <sz val="11"/>
        <color theme="1"/>
        <rFont val="Calibri"/>
        <family val="2"/>
        <scheme val="minor"/>
      </rPr>
      <t xml:space="preserve"> E - Modul der Platte                                                 [MN/m2]</t>
    </r>
  </si>
  <si>
    <r>
      <rPr>
        <sz val="11"/>
        <color rgb="FF0070C0"/>
        <rFont val="Calibri"/>
        <family val="2"/>
        <scheme val="minor"/>
      </rPr>
      <t>1)</t>
    </r>
    <r>
      <rPr>
        <sz val="11"/>
        <color theme="1"/>
        <rFont val="Calibri"/>
        <family val="2"/>
        <scheme val="minor"/>
      </rPr>
      <t xml:space="preserve"> E - Modul der Platte                                                  [MN/m2]</t>
    </r>
  </si>
  <si>
    <t>Vergleiche das Ergebnis mit dem Steifemodul des anstehenden Bodens!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</si>
  <si>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wenn keine Bettungsschicht, dann Zellen D95:D97 und Zellen G95:G97 leerlassen!</t>
    </r>
  </si>
  <si>
    <t>XPS 500</t>
  </si>
  <si>
    <t>Schutzmatte</t>
  </si>
  <si>
    <t>Splittschicht ungebunden</t>
  </si>
  <si>
    <t>massg.  E für Zähler</t>
  </si>
  <si>
    <t>massg. Zähler</t>
  </si>
  <si>
    <t>massg. d für Nenner</t>
  </si>
  <si>
    <t>massg. Nenner</t>
  </si>
  <si>
    <t>kb ohne Bettung</t>
  </si>
  <si>
    <t>Sand mitteldicht</t>
  </si>
  <si>
    <t xml:space="preserve">Gesamtstärke der Bettungsschicht                           [mm] </t>
  </si>
  <si>
    <t>Gesamtstärke der Bettungsschicht                            [mm]</t>
  </si>
  <si>
    <t>EU ohne Bettung</t>
  </si>
  <si>
    <t>Wahl EU</t>
  </si>
  <si>
    <t>Ergebnis kb</t>
  </si>
  <si>
    <t>abs. Differenz zu Vorgabe kb (G101)</t>
  </si>
  <si>
    <t>Suche welches EU</t>
  </si>
  <si>
    <t>RESULT. STEIFEMODUL FÜR DAS ERDREICH  EU      [MN/m2]</t>
  </si>
  <si>
    <t>Berechnung gewogener E - Modul EWDid</t>
  </si>
  <si>
    <t>Iteration für gesuchten Steifemodul EU</t>
  </si>
  <si>
    <t xml:space="preserve"> GRÖSSEN FÜR E - MODUL Enom UND EU LAUT HRS (siehe Tabelle Es)</t>
  </si>
  <si>
    <t>Schätzwert Bauing.</t>
  </si>
  <si>
    <r>
      <t xml:space="preserve">Schritt die aus der Bettung resultierenden Beanspruchungen auf die Konstruktion zu überprüfen. </t>
    </r>
    <r>
      <rPr>
        <b/>
        <sz val="11"/>
        <color theme="1"/>
        <rFont val="Calibri"/>
        <family val="2"/>
        <scheme val="minor"/>
      </rPr>
      <t>Dieser nächste Schritt ist nicht mehr Gegenstand dieses Excel - Files!</t>
    </r>
  </si>
  <si>
    <t>Betonplatte C25/30</t>
  </si>
  <si>
    <t>23.10.2023 / Ba.</t>
  </si>
  <si>
    <t>RESULTIERENDER BETTUNGSMODUL kb (kb')          [MN/m3]</t>
  </si>
  <si>
    <t>Vorgesehene Platten - resp. Belagsstärke Enom      [mm]</t>
  </si>
  <si>
    <t xml:space="preserve">    Ergänzungsschicht d2 (eventuell)                          [mm]</t>
  </si>
  <si>
    <t xml:space="preserve">Dieser Fall dürfte seitens des projektierenden Bauingenieurs - unter Berufung auf "Erfahrung" - gelegentlich vorkommen. Ob die getroffene Vorgabe für kb und die damit  erfolgte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</si>
</sst>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.85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0070C0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0" xfId="0" applyFont="1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2" fillId="0" borderId="0" xfId="0" applyFont="1" applyProtection="1"/>
    <xf numFmtId="0" fontId="0" fillId="0" borderId="0" xfId="0" applyProtection="1"/>
    <xf numFmtId="0" fontId="8" fillId="0" borderId="0" xfId="0" applyFont="1" applyProtection="1"/>
    <xf numFmtId="0" fontId="5" fillId="0" borderId="0" xfId="0" applyFont="1" applyProtection="1"/>
    <xf numFmtId="0" fontId="0" fillId="0" borderId="0" xfId="0" applyAlignment="1" applyProtection="1">
      <alignment horizontal="left"/>
    </xf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4" fillId="0" borderId="8" xfId="0" applyFont="1" applyBorder="1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right"/>
    </xf>
    <xf numFmtId="0" fontId="0" fillId="0" borderId="4" xfId="0" applyBorder="1" applyProtection="1"/>
    <xf numFmtId="0" fontId="0" fillId="0" borderId="6" xfId="0" applyBorder="1" applyProtection="1"/>
    <xf numFmtId="0" fontId="4" fillId="0" borderId="0" xfId="0" applyFont="1" applyAlignment="1" applyProtection="1">
      <alignment horizontal="right"/>
    </xf>
    <xf numFmtId="0" fontId="0" fillId="0" borderId="1" xfId="0" applyBorder="1" applyProtection="1"/>
    <xf numFmtId="0" fontId="4" fillId="0" borderId="0" xfId="0" applyFont="1" applyProtection="1"/>
    <xf numFmtId="0" fontId="3" fillId="0" borderId="0" xfId="0" applyFont="1" applyProtection="1"/>
    <xf numFmtId="0" fontId="4" fillId="0" borderId="1" xfId="0" applyFont="1" applyBorder="1" applyAlignment="1" applyProtection="1">
      <alignment horizontal="center"/>
    </xf>
    <xf numFmtId="0" fontId="4" fillId="0" borderId="1" xfId="0" applyFont="1" applyBorder="1" applyProtection="1"/>
    <xf numFmtId="0" fontId="0" fillId="0" borderId="3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5" xfId="0" applyBorder="1" applyProtection="1"/>
    <xf numFmtId="0" fontId="10" fillId="0" borderId="0" xfId="0" applyFont="1" applyAlignment="1" applyProtection="1">
      <alignment horizontal="center"/>
    </xf>
    <xf numFmtId="0" fontId="9" fillId="0" borderId="0" xfId="0" applyFont="1" applyProtection="1"/>
    <xf numFmtId="0" fontId="4" fillId="3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133511</xdr:colOff>
      <xdr:row>45</xdr:row>
      <xdr:rowOff>91178</xdr:rowOff>
    </xdr:from>
    <xdr:to>
      <xdr:col>6</xdr:col>
      <xdr:colOff>624011</xdr:colOff>
      <xdr:row>77</xdr:row>
      <xdr:rowOff>165513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80EFA33-6E23-7658-1CDB-4F5C6C77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6126" y="8408050"/>
          <a:ext cx="7609013" cy="5909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469D-90F6-4E52-87C3-4FA743890C92}">
  <dimension ref="A1:O206"/>
  <sheetViews>
    <sheetView tabSelected="1" zoomScale="117" zoomScaleNormal="117" workbookViewId="0">
      <selection activeCell="F10" sqref="F10"/>
    </sheetView>
  </sheetViews>
  <sheetFormatPr baseColWidth="10" defaultColWidth="11" defaultRowHeight="15" x14ac:dyDescent="0.25"/>
  <cols>
    <col min="1" max="2" width="11" style="4"/>
    <col min="3" max="3" width="26.28515625" style="4" customWidth="1"/>
    <col min="4" max="4" width="11.5703125" style="4" customWidth="1"/>
    <col min="5" max="5" width="7" style="4" customWidth="1"/>
    <col min="6" max="6" width="53.140625" style="4" customWidth="1"/>
    <col min="7" max="7" width="9.7109375" style="4" customWidth="1"/>
    <col min="8" max="8" width="25.85546875" style="4" customWidth="1"/>
    <col min="9" max="9" width="19.28515625" style="4" customWidth="1"/>
    <col min="10" max="10" width="19.5703125" style="4" customWidth="1"/>
    <col min="11" max="11" width="31.7109375" style="4" customWidth="1"/>
    <col min="12" max="12" width="14.140625" style="4" customWidth="1"/>
    <col min="13" max="16384" width="11" style="4"/>
  </cols>
  <sheetData>
    <row r="1" spans="1:15" ht="21" x14ac:dyDescent="0.35">
      <c r="A1" s="3" t="s">
        <v>0</v>
      </c>
      <c r="B1" s="3"/>
      <c r="C1" s="3"/>
      <c r="D1" s="3"/>
      <c r="E1" s="3"/>
      <c r="F1" s="3"/>
      <c r="G1" s="3"/>
      <c r="H1" s="3"/>
      <c r="I1" s="3"/>
    </row>
    <row r="3" spans="1:15" x14ac:dyDescent="0.25">
      <c r="A3" s="5" t="s">
        <v>30</v>
      </c>
      <c r="B3" s="6"/>
      <c r="C3" s="6"/>
      <c r="D3" s="6"/>
    </row>
    <row r="5" spans="1:15" x14ac:dyDescent="0.25">
      <c r="A5" s="4" t="s">
        <v>1</v>
      </c>
    </row>
    <row r="6" spans="1:15" x14ac:dyDescent="0.25">
      <c r="A6" s="4" t="s">
        <v>4</v>
      </c>
    </row>
    <row r="7" spans="1:15" x14ac:dyDescent="0.25">
      <c r="A7" s="4" t="s">
        <v>22</v>
      </c>
    </row>
    <row r="8" spans="1:15" x14ac:dyDescent="0.25">
      <c r="A8" s="7" t="s">
        <v>61</v>
      </c>
    </row>
    <row r="11" spans="1:15" x14ac:dyDescent="0.25">
      <c r="A11" s="8" t="s">
        <v>2</v>
      </c>
      <c r="H11" s="4" t="s">
        <v>6</v>
      </c>
      <c r="I11" s="6"/>
      <c r="J11" s="6"/>
      <c r="K11" s="6"/>
      <c r="L11" s="6"/>
      <c r="M11" s="6"/>
      <c r="N11" s="6"/>
      <c r="O11" s="6"/>
    </row>
    <row r="12" spans="1:15" x14ac:dyDescent="0.25">
      <c r="I12" s="6"/>
      <c r="J12" s="6"/>
      <c r="K12" s="6"/>
      <c r="L12" s="6"/>
      <c r="M12" s="6"/>
      <c r="N12" s="6"/>
      <c r="O12" s="6"/>
    </row>
    <row r="13" spans="1:15" x14ac:dyDescent="0.25">
      <c r="A13" s="4" t="s">
        <v>65</v>
      </c>
      <c r="D13" s="1">
        <v>400</v>
      </c>
      <c r="F13" s="4" t="s">
        <v>37</v>
      </c>
      <c r="G13" s="1">
        <v>31000</v>
      </c>
      <c r="H13" s="2" t="s">
        <v>62</v>
      </c>
      <c r="I13" s="6"/>
      <c r="J13" s="6"/>
      <c r="K13" s="6"/>
      <c r="L13" s="6"/>
      <c r="M13" s="6"/>
      <c r="N13" s="6"/>
      <c r="O13" s="6"/>
    </row>
    <row r="14" spans="1:15" x14ac:dyDescent="0.25">
      <c r="D14" s="9"/>
      <c r="G14" s="9"/>
      <c r="I14" s="6"/>
      <c r="J14" s="6"/>
      <c r="K14" s="6"/>
      <c r="L14" s="6"/>
      <c r="M14" s="6"/>
      <c r="N14" s="6"/>
      <c r="O14" s="6"/>
    </row>
    <row r="15" spans="1:15" x14ac:dyDescent="0.25">
      <c r="A15" s="4" t="s">
        <v>3</v>
      </c>
      <c r="D15" s="9"/>
      <c r="F15" s="4" t="s">
        <v>9</v>
      </c>
      <c r="G15" s="9"/>
      <c r="I15" s="10" t="s">
        <v>43</v>
      </c>
      <c r="J15" s="10" t="s">
        <v>45</v>
      </c>
      <c r="K15" s="10"/>
      <c r="L15" s="6"/>
      <c r="M15" s="6"/>
      <c r="N15" s="6"/>
      <c r="O15" s="6"/>
    </row>
    <row r="16" spans="1:15" x14ac:dyDescent="0.25">
      <c r="A16" s="4" t="s">
        <v>7</v>
      </c>
      <c r="D16" s="1">
        <v>120</v>
      </c>
      <c r="F16" s="4" t="s">
        <v>10</v>
      </c>
      <c r="G16" s="1">
        <v>8</v>
      </c>
      <c r="H16" s="2" t="s">
        <v>40</v>
      </c>
      <c r="I16" s="11">
        <f>IF(D16="",1,G16)</f>
        <v>8</v>
      </c>
      <c r="J16" s="11">
        <f>IF(D16="",0,D16)</f>
        <v>120</v>
      </c>
      <c r="K16" s="10"/>
      <c r="L16" s="6"/>
      <c r="M16" s="6"/>
      <c r="N16" s="6"/>
      <c r="O16" s="6"/>
    </row>
    <row r="17" spans="1:15" x14ac:dyDescent="0.25">
      <c r="A17" s="4" t="s">
        <v>8</v>
      </c>
      <c r="D17" s="1">
        <v>10</v>
      </c>
      <c r="F17" s="4" t="s">
        <v>10</v>
      </c>
      <c r="G17" s="1">
        <v>1</v>
      </c>
      <c r="H17" s="2" t="s">
        <v>41</v>
      </c>
      <c r="I17" s="11">
        <f>IF(D17="",1,G17)</f>
        <v>1</v>
      </c>
      <c r="J17" s="11">
        <f>IF(D17="",0,D17)</f>
        <v>10</v>
      </c>
      <c r="K17" s="10"/>
      <c r="L17" s="6"/>
      <c r="M17" s="6"/>
      <c r="N17" s="6"/>
      <c r="O17" s="6"/>
    </row>
    <row r="18" spans="1:15" x14ac:dyDescent="0.25">
      <c r="A18" s="4" t="s">
        <v>66</v>
      </c>
      <c r="D18" s="1">
        <v>50</v>
      </c>
      <c r="F18" s="4" t="s">
        <v>11</v>
      </c>
      <c r="G18" s="1">
        <v>10000</v>
      </c>
      <c r="H18" s="2" t="s">
        <v>42</v>
      </c>
      <c r="I18" s="11">
        <f>IF(D18="",1,G18)</f>
        <v>10000</v>
      </c>
      <c r="J18" s="11">
        <f>IF(D18="",0,D18)</f>
        <v>50</v>
      </c>
      <c r="K18" s="10"/>
      <c r="L18" s="6"/>
      <c r="M18" s="6"/>
      <c r="N18" s="6"/>
      <c r="O18" s="6"/>
    </row>
    <row r="19" spans="1:15" x14ac:dyDescent="0.25">
      <c r="D19" s="9"/>
      <c r="G19" s="9"/>
      <c r="I19" s="11"/>
      <c r="J19" s="11"/>
      <c r="K19" s="10"/>
      <c r="L19" s="6"/>
      <c r="M19" s="6"/>
      <c r="N19" s="6"/>
      <c r="O19" s="6"/>
    </row>
    <row r="20" spans="1:15" x14ac:dyDescent="0.25">
      <c r="A20" s="4" t="s">
        <v>49</v>
      </c>
      <c r="D20" s="12">
        <f>SUM(D16:D18)</f>
        <v>180</v>
      </c>
      <c r="F20" s="4" t="s">
        <v>34</v>
      </c>
      <c r="G20" s="12">
        <f>ROUND(IF(D20=0,0,(I21/J21)),1)</f>
        <v>7.2</v>
      </c>
      <c r="I20" s="11" t="s">
        <v>44</v>
      </c>
      <c r="J20" s="11" t="s">
        <v>46</v>
      </c>
      <c r="K20" s="10"/>
      <c r="L20" s="6"/>
      <c r="M20" s="6"/>
      <c r="N20" s="6"/>
      <c r="O20" s="6"/>
    </row>
    <row r="21" spans="1:15" x14ac:dyDescent="0.25">
      <c r="G21" s="9"/>
      <c r="I21" s="11">
        <f>(I16*I17*I18)*(D16+D17+D18)</f>
        <v>14400000</v>
      </c>
      <c r="J21" s="11">
        <f>(I16*I17*J18)+(I16*I18*J17)+(I17*I18*J16)</f>
        <v>2000400</v>
      </c>
      <c r="K21" s="10"/>
      <c r="L21" s="6"/>
      <c r="M21" s="6"/>
      <c r="N21" s="6"/>
      <c r="O21" s="6"/>
    </row>
    <row r="22" spans="1:15" x14ac:dyDescent="0.25">
      <c r="F22" s="4" t="s">
        <v>17</v>
      </c>
      <c r="G22" s="1">
        <v>100</v>
      </c>
      <c r="H22" s="2" t="s">
        <v>48</v>
      </c>
      <c r="I22" s="11"/>
      <c r="J22" s="11"/>
      <c r="K22" s="10"/>
      <c r="L22" s="6"/>
      <c r="M22" s="6"/>
      <c r="N22" s="6"/>
      <c r="O22" s="6"/>
    </row>
    <row r="23" spans="1:15" x14ac:dyDescent="0.25">
      <c r="G23" s="9"/>
      <c r="I23" s="10"/>
      <c r="J23" s="10"/>
      <c r="K23" s="10"/>
      <c r="L23" s="6"/>
      <c r="M23" s="6"/>
      <c r="N23" s="6"/>
      <c r="O23" s="6"/>
    </row>
    <row r="24" spans="1:15" ht="15.75" thickBot="1" x14ac:dyDescent="0.3">
      <c r="H24" s="9"/>
      <c r="I24" s="11" t="s">
        <v>47</v>
      </c>
      <c r="J24" s="10"/>
      <c r="K24" s="10"/>
      <c r="L24" s="6"/>
      <c r="M24" s="6"/>
      <c r="N24" s="6"/>
      <c r="O24" s="6"/>
    </row>
    <row r="25" spans="1:15" ht="16.5" thickTop="1" thickBot="1" x14ac:dyDescent="0.3">
      <c r="F25" s="13" t="s">
        <v>64</v>
      </c>
      <c r="G25" s="12">
        <f>ROUND(IF(OR(G20="",G22&lt;=G20,""),I25,(10^3*G22/(((0.83*D13*(G13/G22)^0.333+D20*((G22/G20)-1)))))),1)</f>
        <v>21.9</v>
      </c>
      <c r="I25" s="11">
        <f>ROUND((1.2*G22^1.333*G13^-0.333*D13^-1)*10^3,1)</f>
        <v>44.4</v>
      </c>
      <c r="J25" s="10"/>
      <c r="K25" s="10"/>
      <c r="L25" s="6"/>
      <c r="M25" s="6"/>
      <c r="N25" s="6"/>
      <c r="O25" s="6"/>
    </row>
    <row r="26" spans="1:15" ht="15.75" thickTop="1" x14ac:dyDescent="0.25">
      <c r="B26" s="8" t="s">
        <v>5</v>
      </c>
      <c r="I26" s="10"/>
      <c r="J26" s="10"/>
      <c r="K26" s="10"/>
      <c r="L26" s="6"/>
      <c r="M26" s="6"/>
      <c r="N26" s="6"/>
      <c r="O26" s="6"/>
    </row>
    <row r="27" spans="1:15" x14ac:dyDescent="0.25">
      <c r="B27" s="4" t="s">
        <v>12</v>
      </c>
      <c r="G27" s="14"/>
      <c r="I27" s="10"/>
      <c r="J27" s="10"/>
      <c r="K27" s="10"/>
      <c r="L27" s="6"/>
      <c r="M27" s="6"/>
      <c r="N27" s="6"/>
      <c r="O27" s="6"/>
    </row>
    <row r="28" spans="1:15" x14ac:dyDescent="0.25">
      <c r="A28" s="15"/>
      <c r="B28" s="4" t="s">
        <v>13</v>
      </c>
      <c r="I28" s="10"/>
      <c r="J28" s="10"/>
      <c r="K28" s="10"/>
      <c r="L28" s="6"/>
      <c r="M28" s="6"/>
      <c r="N28" s="6"/>
      <c r="O28" s="6"/>
    </row>
    <row r="29" spans="1:15" ht="17.25" x14ac:dyDescent="0.3">
      <c r="A29" s="15"/>
      <c r="B29" s="4" t="s">
        <v>14</v>
      </c>
      <c r="I29" s="10"/>
      <c r="J29" s="10"/>
      <c r="K29" s="10"/>
      <c r="L29" s="6"/>
      <c r="M29" s="6"/>
      <c r="N29" s="6"/>
      <c r="O29" s="6"/>
    </row>
    <row r="30" spans="1:15" x14ac:dyDescent="0.25">
      <c r="A30" s="15"/>
      <c r="B30" s="4" t="s">
        <v>15</v>
      </c>
      <c r="I30" s="10"/>
      <c r="J30" s="10"/>
      <c r="K30" s="10"/>
      <c r="L30" s="6"/>
      <c r="M30" s="6"/>
      <c r="N30" s="6"/>
      <c r="O30" s="6"/>
    </row>
    <row r="31" spans="1:15" x14ac:dyDescent="0.25">
      <c r="B31" s="4" t="s">
        <v>16</v>
      </c>
      <c r="I31" s="10"/>
      <c r="J31" s="10"/>
      <c r="K31" s="10"/>
      <c r="L31" s="6"/>
      <c r="M31" s="6"/>
      <c r="N31" s="6"/>
      <c r="O31" s="6"/>
    </row>
    <row r="32" spans="1:15" x14ac:dyDescent="0.25">
      <c r="C32" s="16"/>
      <c r="D32" s="16"/>
      <c r="E32" s="16"/>
      <c r="F32" s="16"/>
      <c r="G32" s="16"/>
      <c r="I32" s="10"/>
      <c r="J32" s="10"/>
      <c r="K32" s="10"/>
      <c r="L32" s="6"/>
      <c r="M32" s="6"/>
      <c r="N32" s="6"/>
      <c r="O32" s="6"/>
    </row>
    <row r="33" spans="2:13" x14ac:dyDescent="0.25">
      <c r="B33" s="17"/>
      <c r="D33" s="18"/>
      <c r="G33" s="19"/>
      <c r="I33" s="10"/>
      <c r="J33" s="10"/>
      <c r="K33" s="10"/>
      <c r="L33" s="10"/>
      <c r="M33" s="10"/>
    </row>
    <row r="34" spans="2:13" x14ac:dyDescent="0.25">
      <c r="B34" s="17"/>
      <c r="C34" s="20" t="s">
        <v>59</v>
      </c>
      <c r="D34" s="21"/>
      <c r="E34" s="21"/>
      <c r="F34" s="18" t="s">
        <v>20</v>
      </c>
      <c r="G34" s="22" t="s">
        <v>18</v>
      </c>
      <c r="I34" s="10"/>
      <c r="J34" s="10"/>
      <c r="K34" s="10"/>
      <c r="L34" s="10"/>
      <c r="M34" s="10"/>
    </row>
    <row r="35" spans="2:13" x14ac:dyDescent="0.25">
      <c r="B35" s="17"/>
      <c r="C35" s="21"/>
      <c r="D35" s="21"/>
      <c r="E35" s="21"/>
      <c r="F35" s="20"/>
      <c r="G35" s="23"/>
      <c r="I35" s="10"/>
      <c r="J35" s="10"/>
      <c r="K35" s="10"/>
      <c r="L35" s="10"/>
      <c r="M35" s="10"/>
    </row>
    <row r="36" spans="2:13" x14ac:dyDescent="0.25">
      <c r="B36" s="17"/>
      <c r="C36" s="21"/>
      <c r="D36" s="21"/>
      <c r="E36" s="21"/>
      <c r="F36" s="18" t="s">
        <v>21</v>
      </c>
      <c r="G36" s="22" t="s">
        <v>19</v>
      </c>
      <c r="I36" s="10"/>
      <c r="J36" s="10"/>
      <c r="K36" s="10"/>
      <c r="L36" s="10"/>
      <c r="M36" s="10"/>
    </row>
    <row r="37" spans="2:13" x14ac:dyDescent="0.25">
      <c r="B37" s="17"/>
      <c r="G37" s="19"/>
      <c r="I37" s="10"/>
      <c r="J37" s="10"/>
      <c r="K37" s="10"/>
      <c r="L37" s="10"/>
      <c r="M37" s="10"/>
    </row>
    <row r="38" spans="2:13" x14ac:dyDescent="0.25">
      <c r="B38" s="17"/>
      <c r="F38" s="18" t="s">
        <v>23</v>
      </c>
      <c r="G38" s="22" t="s">
        <v>27</v>
      </c>
      <c r="I38" s="10"/>
      <c r="J38" s="10"/>
      <c r="K38" s="10"/>
      <c r="L38" s="10"/>
      <c r="M38" s="10"/>
    </row>
    <row r="39" spans="2:13" x14ac:dyDescent="0.25">
      <c r="B39" s="17"/>
      <c r="F39" s="18"/>
      <c r="G39" s="22"/>
      <c r="I39" s="10"/>
      <c r="J39" s="10"/>
      <c r="K39" s="10"/>
      <c r="L39" s="10"/>
      <c r="M39" s="10"/>
    </row>
    <row r="40" spans="2:13" x14ac:dyDescent="0.25">
      <c r="B40" s="17"/>
      <c r="F40" s="18" t="s">
        <v>24</v>
      </c>
      <c r="G40" s="22" t="s">
        <v>28</v>
      </c>
      <c r="I40" s="10"/>
      <c r="J40" s="10"/>
      <c r="K40" s="10"/>
      <c r="L40" s="10"/>
      <c r="M40" s="10"/>
    </row>
    <row r="41" spans="2:13" x14ac:dyDescent="0.25">
      <c r="B41" s="17"/>
      <c r="F41" s="18"/>
      <c r="G41" s="22"/>
      <c r="I41" s="10"/>
      <c r="J41" s="10"/>
      <c r="K41" s="10"/>
      <c r="L41" s="10"/>
      <c r="M41" s="10"/>
    </row>
    <row r="42" spans="2:13" x14ac:dyDescent="0.25">
      <c r="B42" s="17"/>
      <c r="F42" s="18" t="s">
        <v>26</v>
      </c>
      <c r="G42" s="22" t="s">
        <v>29</v>
      </c>
      <c r="I42" s="10"/>
      <c r="J42" s="10"/>
      <c r="K42" s="10"/>
      <c r="L42" s="10"/>
      <c r="M42" s="10"/>
    </row>
    <row r="43" spans="2:13" x14ac:dyDescent="0.25">
      <c r="B43" s="17"/>
      <c r="F43" s="18"/>
      <c r="G43" s="22"/>
      <c r="I43" s="10"/>
      <c r="J43" s="10"/>
      <c r="K43" s="10"/>
      <c r="L43" s="10"/>
      <c r="M43" s="10"/>
    </row>
    <row r="44" spans="2:13" x14ac:dyDescent="0.25">
      <c r="B44" s="17"/>
      <c r="C44" s="24"/>
      <c r="F44" s="18" t="s">
        <v>25</v>
      </c>
      <c r="G44" s="22" t="s">
        <v>27</v>
      </c>
      <c r="I44" s="10"/>
      <c r="J44" s="10"/>
      <c r="K44" s="10"/>
      <c r="L44" s="10"/>
      <c r="M44" s="10"/>
    </row>
    <row r="45" spans="2:13" x14ac:dyDescent="0.25">
      <c r="B45" s="17"/>
      <c r="C45" s="25"/>
      <c r="D45" s="16"/>
      <c r="E45" s="16"/>
      <c r="F45" s="16"/>
      <c r="G45" s="26"/>
      <c r="I45" s="10"/>
      <c r="J45" s="10"/>
      <c r="K45" s="10"/>
      <c r="L45" s="10"/>
      <c r="M45" s="10"/>
    </row>
    <row r="46" spans="2:13" x14ac:dyDescent="0.25">
      <c r="B46" s="17"/>
      <c r="H46" s="24"/>
      <c r="I46" s="10"/>
      <c r="J46" s="10"/>
      <c r="K46" s="10"/>
      <c r="L46" s="10"/>
      <c r="M46" s="10"/>
    </row>
    <row r="47" spans="2:13" x14ac:dyDescent="0.25">
      <c r="B47" s="17"/>
      <c r="H47" s="24"/>
      <c r="I47" s="10"/>
      <c r="J47" s="10"/>
      <c r="K47" s="10"/>
      <c r="L47" s="10"/>
      <c r="M47" s="10"/>
    </row>
    <row r="48" spans="2:13" x14ac:dyDescent="0.25">
      <c r="B48" s="17"/>
      <c r="H48" s="24"/>
      <c r="I48" s="10"/>
      <c r="J48" s="10"/>
      <c r="K48" s="10"/>
      <c r="L48" s="10"/>
      <c r="M48" s="10"/>
    </row>
    <row r="49" spans="2:13" x14ac:dyDescent="0.25">
      <c r="B49" s="17"/>
      <c r="H49" s="24"/>
      <c r="I49" s="10"/>
      <c r="J49" s="10"/>
      <c r="K49" s="10"/>
      <c r="L49" s="10"/>
      <c r="M49" s="10"/>
    </row>
    <row r="50" spans="2:13" x14ac:dyDescent="0.25">
      <c r="B50" s="17"/>
      <c r="H50" s="24"/>
      <c r="I50" s="10"/>
      <c r="J50" s="10"/>
      <c r="K50" s="10"/>
      <c r="L50" s="10"/>
      <c r="M50" s="10"/>
    </row>
    <row r="51" spans="2:13" x14ac:dyDescent="0.25">
      <c r="B51" s="17"/>
      <c r="H51" s="24"/>
      <c r="I51" s="10"/>
      <c r="J51" s="10"/>
      <c r="K51" s="10"/>
      <c r="L51" s="10"/>
      <c r="M51" s="10"/>
    </row>
    <row r="52" spans="2:13" x14ac:dyDescent="0.25">
      <c r="B52" s="17"/>
      <c r="H52" s="24"/>
      <c r="I52" s="10"/>
      <c r="J52" s="10"/>
      <c r="K52" s="10"/>
      <c r="L52" s="10"/>
      <c r="M52" s="10"/>
    </row>
    <row r="53" spans="2:13" x14ac:dyDescent="0.25">
      <c r="B53" s="17"/>
      <c r="H53" s="24"/>
      <c r="I53" s="10"/>
      <c r="J53" s="10"/>
      <c r="K53" s="10"/>
      <c r="L53" s="10"/>
      <c r="M53" s="10"/>
    </row>
    <row r="54" spans="2:13" x14ac:dyDescent="0.25">
      <c r="B54" s="17"/>
      <c r="H54" s="24"/>
      <c r="I54" s="10"/>
      <c r="J54" s="10"/>
      <c r="K54" s="10"/>
      <c r="L54" s="10"/>
      <c r="M54" s="10"/>
    </row>
    <row r="55" spans="2:13" x14ac:dyDescent="0.25">
      <c r="B55" s="17"/>
      <c r="H55" s="24"/>
      <c r="I55" s="10"/>
      <c r="J55" s="10"/>
      <c r="K55" s="10"/>
      <c r="L55" s="10"/>
      <c r="M55" s="10"/>
    </row>
    <row r="56" spans="2:13" x14ac:dyDescent="0.25">
      <c r="B56" s="17"/>
      <c r="H56" s="24"/>
      <c r="I56" s="10"/>
      <c r="J56" s="10"/>
      <c r="K56" s="10"/>
      <c r="L56" s="10"/>
      <c r="M56" s="10"/>
    </row>
    <row r="57" spans="2:13" x14ac:dyDescent="0.25">
      <c r="B57" s="17"/>
      <c r="H57" s="24"/>
      <c r="I57" s="10"/>
      <c r="J57" s="10"/>
      <c r="K57" s="10"/>
      <c r="L57" s="10"/>
      <c r="M57" s="10"/>
    </row>
    <row r="58" spans="2:13" x14ac:dyDescent="0.25">
      <c r="B58" s="17"/>
      <c r="H58" s="24"/>
      <c r="I58" s="10"/>
      <c r="J58" s="10"/>
      <c r="K58" s="10"/>
      <c r="L58" s="10"/>
      <c r="M58" s="10"/>
    </row>
    <row r="59" spans="2:13" x14ac:dyDescent="0.25">
      <c r="B59" s="17"/>
      <c r="H59" s="24"/>
      <c r="I59" s="10"/>
      <c r="J59" s="10"/>
      <c r="K59" s="10"/>
      <c r="L59" s="10"/>
      <c r="M59" s="10"/>
    </row>
    <row r="60" spans="2:13" x14ac:dyDescent="0.25">
      <c r="B60" s="17"/>
      <c r="H60" s="24"/>
      <c r="I60" s="10"/>
      <c r="J60" s="10"/>
      <c r="K60" s="10"/>
      <c r="L60" s="10"/>
      <c r="M60" s="10"/>
    </row>
    <row r="61" spans="2:13" x14ac:dyDescent="0.25">
      <c r="B61" s="17"/>
      <c r="H61" s="24"/>
      <c r="I61" s="10"/>
      <c r="J61" s="10"/>
      <c r="K61" s="10"/>
      <c r="L61" s="10"/>
      <c r="M61" s="10"/>
    </row>
    <row r="62" spans="2:13" x14ac:dyDescent="0.25">
      <c r="B62" s="17"/>
      <c r="H62" s="24"/>
      <c r="I62" s="10"/>
      <c r="J62" s="10"/>
      <c r="K62" s="10"/>
      <c r="L62" s="10"/>
      <c r="M62" s="10"/>
    </row>
    <row r="63" spans="2:13" x14ac:dyDescent="0.25">
      <c r="B63" s="17"/>
      <c r="H63" s="24"/>
      <c r="I63" s="10"/>
      <c r="J63" s="10"/>
      <c r="K63" s="10"/>
      <c r="L63" s="10"/>
      <c r="M63" s="10"/>
    </row>
    <row r="64" spans="2:13" x14ac:dyDescent="0.25">
      <c r="B64" s="17"/>
      <c r="H64" s="24"/>
      <c r="I64" s="10"/>
      <c r="J64" s="10"/>
      <c r="K64" s="10"/>
      <c r="L64" s="10"/>
      <c r="M64" s="10"/>
    </row>
    <row r="65" spans="2:13" x14ac:dyDescent="0.25">
      <c r="B65" s="17"/>
      <c r="H65" s="24"/>
      <c r="I65" s="10"/>
      <c r="J65" s="10"/>
      <c r="K65" s="10"/>
      <c r="L65" s="10"/>
      <c r="M65" s="10"/>
    </row>
    <row r="66" spans="2:13" x14ac:dyDescent="0.25">
      <c r="B66" s="17"/>
      <c r="H66" s="24"/>
      <c r="I66" s="10"/>
      <c r="J66" s="10"/>
      <c r="K66" s="10"/>
      <c r="L66" s="10"/>
      <c r="M66" s="10"/>
    </row>
    <row r="67" spans="2:13" x14ac:dyDescent="0.25">
      <c r="B67" s="17"/>
      <c r="H67" s="24"/>
      <c r="I67" s="10"/>
      <c r="J67" s="10"/>
      <c r="K67" s="10"/>
      <c r="L67" s="10"/>
      <c r="M67" s="10"/>
    </row>
    <row r="68" spans="2:13" x14ac:dyDescent="0.25">
      <c r="B68" s="17"/>
      <c r="H68" s="24"/>
      <c r="I68" s="10"/>
      <c r="J68" s="10"/>
      <c r="K68" s="10"/>
      <c r="L68" s="10"/>
      <c r="M68" s="10"/>
    </row>
    <row r="69" spans="2:13" x14ac:dyDescent="0.25">
      <c r="B69" s="17"/>
      <c r="H69" s="24"/>
      <c r="I69" s="10"/>
      <c r="J69" s="10"/>
      <c r="K69" s="10"/>
      <c r="L69" s="10"/>
      <c r="M69" s="10"/>
    </row>
    <row r="70" spans="2:13" x14ac:dyDescent="0.25">
      <c r="B70" s="17"/>
      <c r="H70" s="24"/>
      <c r="I70" s="10"/>
      <c r="J70" s="10"/>
      <c r="K70" s="10"/>
      <c r="L70" s="10"/>
      <c r="M70" s="10"/>
    </row>
    <row r="71" spans="2:13" x14ac:dyDescent="0.25">
      <c r="B71" s="17"/>
      <c r="H71" s="24"/>
      <c r="I71" s="10"/>
      <c r="J71" s="10"/>
      <c r="K71" s="10"/>
      <c r="L71" s="10"/>
      <c r="M71" s="10"/>
    </row>
    <row r="72" spans="2:13" x14ac:dyDescent="0.25">
      <c r="B72" s="17"/>
      <c r="H72" s="24"/>
      <c r="I72" s="10"/>
      <c r="J72" s="10"/>
      <c r="K72" s="10"/>
      <c r="L72" s="10"/>
      <c r="M72" s="10"/>
    </row>
    <row r="73" spans="2:13" x14ac:dyDescent="0.25">
      <c r="B73" s="17"/>
      <c r="H73" s="24"/>
      <c r="I73" s="10"/>
      <c r="J73" s="10"/>
      <c r="K73" s="10"/>
      <c r="L73" s="10"/>
      <c r="M73" s="10"/>
    </row>
    <row r="74" spans="2:13" x14ac:dyDescent="0.25">
      <c r="B74" s="17"/>
      <c r="H74" s="24"/>
      <c r="I74" s="10"/>
      <c r="J74" s="10"/>
      <c r="K74" s="10"/>
      <c r="L74" s="10"/>
      <c r="M74" s="10"/>
    </row>
    <row r="75" spans="2:13" x14ac:dyDescent="0.25">
      <c r="B75" s="17"/>
      <c r="H75" s="24"/>
      <c r="I75" s="10"/>
      <c r="J75" s="10"/>
      <c r="K75" s="10"/>
      <c r="L75" s="10"/>
      <c r="M75" s="10"/>
    </row>
    <row r="76" spans="2:13" x14ac:dyDescent="0.25">
      <c r="B76" s="17"/>
      <c r="H76" s="24"/>
      <c r="I76" s="10"/>
      <c r="J76" s="10"/>
      <c r="K76" s="10"/>
      <c r="L76" s="10"/>
      <c r="M76" s="10"/>
    </row>
    <row r="77" spans="2:13" x14ac:dyDescent="0.25">
      <c r="B77" s="17"/>
      <c r="H77" s="24"/>
      <c r="I77" s="10"/>
      <c r="J77" s="10"/>
      <c r="K77" s="10"/>
      <c r="L77" s="10"/>
      <c r="M77" s="10"/>
    </row>
    <row r="78" spans="2:13" x14ac:dyDescent="0.25">
      <c r="C78" s="27"/>
      <c r="D78" s="27"/>
      <c r="E78" s="27"/>
      <c r="F78" s="27"/>
      <c r="G78" s="27"/>
      <c r="I78" s="10"/>
      <c r="J78" s="10"/>
      <c r="K78" s="10"/>
      <c r="L78" s="10"/>
      <c r="M78" s="10"/>
    </row>
    <row r="79" spans="2:13" x14ac:dyDescent="0.25">
      <c r="I79" s="10"/>
      <c r="J79" s="10"/>
      <c r="K79" s="10"/>
      <c r="L79" s="10"/>
      <c r="M79" s="10"/>
    </row>
    <row r="80" spans="2:13" x14ac:dyDescent="0.25">
      <c r="I80" s="10"/>
      <c r="J80" s="10"/>
      <c r="K80" s="10"/>
      <c r="L80" s="10"/>
      <c r="M80" s="10"/>
    </row>
    <row r="81" spans="1:13" x14ac:dyDescent="0.25">
      <c r="I81" s="10"/>
      <c r="J81" s="10"/>
      <c r="K81" s="10"/>
      <c r="L81" s="10"/>
      <c r="M81" s="10"/>
    </row>
    <row r="82" spans="1:13" x14ac:dyDescent="0.25">
      <c r="I82" s="10"/>
      <c r="J82" s="10"/>
      <c r="K82" s="10"/>
      <c r="L82" s="10"/>
      <c r="M82" s="10"/>
    </row>
    <row r="83" spans="1:13" x14ac:dyDescent="0.25">
      <c r="A83" s="5" t="s">
        <v>31</v>
      </c>
      <c r="I83" s="10"/>
      <c r="J83" s="10"/>
      <c r="K83" s="10"/>
      <c r="L83" s="10"/>
      <c r="M83" s="10"/>
    </row>
    <row r="84" spans="1:13" x14ac:dyDescent="0.25">
      <c r="I84" s="10"/>
      <c r="J84" s="10"/>
      <c r="K84" s="10"/>
      <c r="L84" s="6"/>
      <c r="M84" s="10"/>
    </row>
    <row r="85" spans="1:13" x14ac:dyDescent="0.25">
      <c r="A85" s="4" t="s">
        <v>67</v>
      </c>
      <c r="I85" s="10"/>
      <c r="J85" s="10"/>
      <c r="K85" s="10"/>
      <c r="L85" s="6"/>
      <c r="M85" s="10"/>
    </row>
    <row r="86" spans="1:13" x14ac:dyDescent="0.25">
      <c r="A86" s="4" t="s">
        <v>32</v>
      </c>
      <c r="I86" s="10"/>
      <c r="J86" s="10"/>
      <c r="K86" s="10"/>
      <c r="L86" s="6"/>
      <c r="M86" s="10"/>
    </row>
    <row r="87" spans="1:13" x14ac:dyDescent="0.25">
      <c r="A87" s="4" t="s">
        <v>33</v>
      </c>
      <c r="I87" s="10"/>
      <c r="J87" s="10"/>
      <c r="K87" s="10"/>
      <c r="L87" s="6"/>
      <c r="M87" s="10"/>
    </row>
    <row r="88" spans="1:13" x14ac:dyDescent="0.25">
      <c r="I88" s="10"/>
      <c r="J88" s="10"/>
      <c r="K88" s="10"/>
      <c r="L88" s="6"/>
      <c r="M88" s="10"/>
    </row>
    <row r="89" spans="1:13" x14ac:dyDescent="0.25">
      <c r="I89" s="10"/>
      <c r="J89" s="10"/>
      <c r="K89" s="10"/>
      <c r="L89" s="6"/>
      <c r="M89" s="10"/>
    </row>
    <row r="90" spans="1:13" x14ac:dyDescent="0.25">
      <c r="A90" s="8" t="s">
        <v>2</v>
      </c>
      <c r="H90" s="4" t="s">
        <v>6</v>
      </c>
      <c r="I90" s="10"/>
      <c r="J90" s="10"/>
      <c r="K90" s="10"/>
      <c r="L90" s="6"/>
      <c r="M90" s="10"/>
    </row>
    <row r="91" spans="1:13" x14ac:dyDescent="0.25">
      <c r="I91" s="10"/>
      <c r="J91" s="10"/>
      <c r="K91" s="10"/>
      <c r="L91" s="6"/>
      <c r="M91" s="10"/>
    </row>
    <row r="92" spans="1:13" x14ac:dyDescent="0.25">
      <c r="A92" s="4" t="s">
        <v>65</v>
      </c>
      <c r="D92" s="1">
        <v>400</v>
      </c>
      <c r="F92" s="4" t="s">
        <v>36</v>
      </c>
      <c r="G92" s="1">
        <v>31000</v>
      </c>
      <c r="H92" s="2" t="s">
        <v>62</v>
      </c>
      <c r="I92" s="10"/>
      <c r="J92" s="10"/>
      <c r="K92" s="10"/>
      <c r="L92" s="6"/>
      <c r="M92" s="10"/>
    </row>
    <row r="93" spans="1:13" x14ac:dyDescent="0.25">
      <c r="D93" s="9"/>
      <c r="G93" s="9"/>
      <c r="I93" s="28" t="s">
        <v>57</v>
      </c>
      <c r="J93" s="28"/>
      <c r="K93" s="10"/>
      <c r="L93" s="6"/>
      <c r="M93" s="10"/>
    </row>
    <row r="94" spans="1:13" x14ac:dyDescent="0.25">
      <c r="A94" s="4" t="s">
        <v>3</v>
      </c>
      <c r="D94" s="9"/>
      <c r="F94" s="4" t="s">
        <v>9</v>
      </c>
      <c r="G94" s="9"/>
      <c r="I94" s="11" t="s">
        <v>43</v>
      </c>
      <c r="J94" s="11" t="s">
        <v>45</v>
      </c>
      <c r="K94" s="10"/>
      <c r="L94" s="6"/>
      <c r="M94" s="10"/>
    </row>
    <row r="95" spans="1:13" x14ac:dyDescent="0.25">
      <c r="A95" s="4" t="s">
        <v>7</v>
      </c>
      <c r="D95" s="1">
        <v>120</v>
      </c>
      <c r="F95" s="4" t="s">
        <v>10</v>
      </c>
      <c r="G95" s="1">
        <v>8</v>
      </c>
      <c r="H95" s="2" t="s">
        <v>40</v>
      </c>
      <c r="I95" s="11">
        <f>IF(D95="",1,G95)</f>
        <v>8</v>
      </c>
      <c r="J95" s="11">
        <f>IF(D95="",0,D95)</f>
        <v>120</v>
      </c>
      <c r="K95" s="10"/>
      <c r="L95" s="6"/>
      <c r="M95" s="10"/>
    </row>
    <row r="96" spans="1:13" x14ac:dyDescent="0.25">
      <c r="A96" s="4" t="s">
        <v>8</v>
      </c>
      <c r="D96" s="1">
        <v>10</v>
      </c>
      <c r="F96" s="4" t="s">
        <v>11</v>
      </c>
      <c r="G96" s="1">
        <v>1</v>
      </c>
      <c r="H96" s="2" t="s">
        <v>41</v>
      </c>
      <c r="I96" s="11">
        <f>IF(D96="",1,G96)</f>
        <v>1</v>
      </c>
      <c r="J96" s="11">
        <f>IF(D96="",0,D96)</f>
        <v>10</v>
      </c>
      <c r="K96" s="10"/>
      <c r="L96" s="6"/>
      <c r="M96" s="10"/>
    </row>
    <row r="97" spans="1:13" x14ac:dyDescent="0.25">
      <c r="A97" s="4" t="s">
        <v>66</v>
      </c>
      <c r="D97" s="1">
        <v>50</v>
      </c>
      <c r="F97" s="4" t="s">
        <v>11</v>
      </c>
      <c r="G97" s="1">
        <v>10000</v>
      </c>
      <c r="H97" s="2" t="s">
        <v>42</v>
      </c>
      <c r="I97" s="11">
        <f>IF(D97="",1,G97)</f>
        <v>10000</v>
      </c>
      <c r="J97" s="11">
        <f>IF(D97="",0,D97)</f>
        <v>50</v>
      </c>
      <c r="K97" s="10"/>
      <c r="L97" s="6"/>
      <c r="M97" s="10"/>
    </row>
    <row r="98" spans="1:13" x14ac:dyDescent="0.25">
      <c r="D98" s="9"/>
      <c r="G98" s="9"/>
      <c r="I98" s="11"/>
      <c r="J98" s="11"/>
      <c r="K98" s="10"/>
      <c r="L98" s="6"/>
      <c r="M98" s="10"/>
    </row>
    <row r="99" spans="1:13" x14ac:dyDescent="0.25">
      <c r="A99" s="4" t="s">
        <v>50</v>
      </c>
      <c r="D99" s="12">
        <f>SUM(D95:D97)</f>
        <v>180</v>
      </c>
      <c r="F99" s="4" t="s">
        <v>34</v>
      </c>
      <c r="G99" s="12">
        <f>ROUND(IF(D99=0,0,(I100/J100)),1)</f>
        <v>7.2</v>
      </c>
      <c r="I99" s="11" t="s">
        <v>44</v>
      </c>
      <c r="J99" s="11" t="s">
        <v>46</v>
      </c>
      <c r="K99" s="10"/>
      <c r="L99" s="6"/>
      <c r="M99" s="10"/>
    </row>
    <row r="100" spans="1:13" x14ac:dyDescent="0.25">
      <c r="G100" s="9"/>
      <c r="I100" s="11">
        <f>(I95*I96*I97)*(D95+D96+D97)</f>
        <v>14400000</v>
      </c>
      <c r="J100" s="11">
        <f>(I95*I96*J97)+(I95*I97*J96)+(I96*I97*J95)</f>
        <v>2000400</v>
      </c>
      <c r="K100" s="10"/>
      <c r="L100" s="6"/>
      <c r="M100" s="10"/>
    </row>
    <row r="101" spans="1:13" x14ac:dyDescent="0.25">
      <c r="F101" s="29" t="s">
        <v>35</v>
      </c>
      <c r="G101" s="1">
        <v>21.9</v>
      </c>
      <c r="H101" s="2" t="s">
        <v>60</v>
      </c>
      <c r="I101" s="11"/>
      <c r="J101" s="11"/>
      <c r="K101" s="10"/>
      <c r="L101" s="6"/>
      <c r="M101" s="10"/>
    </row>
    <row r="102" spans="1:13" x14ac:dyDescent="0.25">
      <c r="G102" s="9"/>
      <c r="I102" s="10"/>
      <c r="J102" s="10"/>
      <c r="K102" s="10"/>
      <c r="L102" s="6"/>
      <c r="M102" s="10"/>
    </row>
    <row r="103" spans="1:13" ht="15.75" thickBot="1" x14ac:dyDescent="0.3">
      <c r="G103" s="9"/>
      <c r="I103" s="11" t="s">
        <v>51</v>
      </c>
      <c r="J103" s="10"/>
      <c r="K103" s="10"/>
      <c r="L103" s="6"/>
      <c r="M103" s="10"/>
    </row>
    <row r="104" spans="1:13" ht="16.5" thickTop="1" thickBot="1" x14ac:dyDescent="0.3">
      <c r="F104" s="13" t="s">
        <v>56</v>
      </c>
      <c r="G104" s="30">
        <f>IF(G99=0,I104,MAX(L108:L157))</f>
        <v>100</v>
      </c>
      <c r="I104" s="11">
        <f>ROUND((0.83*G101*10^-3*G92^0.333*D92)^0.75,0)</f>
        <v>59</v>
      </c>
      <c r="J104" s="10"/>
      <c r="K104" s="10"/>
      <c r="L104" s="6"/>
      <c r="M104" s="10"/>
    </row>
    <row r="105" spans="1:13" ht="15.75" thickTop="1" x14ac:dyDescent="0.25">
      <c r="B105" s="8"/>
      <c r="F105" s="6" t="s">
        <v>38</v>
      </c>
      <c r="I105" s="10"/>
      <c r="J105" s="10"/>
      <c r="K105" s="10"/>
      <c r="L105" s="6"/>
      <c r="M105" s="10"/>
    </row>
    <row r="106" spans="1:13" x14ac:dyDescent="0.25">
      <c r="I106" s="10"/>
      <c r="J106" s="10"/>
      <c r="K106" s="10" t="s">
        <v>58</v>
      </c>
      <c r="L106" s="6"/>
      <c r="M106" s="10"/>
    </row>
    <row r="107" spans="1:13" x14ac:dyDescent="0.25">
      <c r="B107" s="8" t="s">
        <v>5</v>
      </c>
      <c r="I107" s="11" t="s">
        <v>52</v>
      </c>
      <c r="J107" s="11" t="s">
        <v>53</v>
      </c>
      <c r="K107" s="11" t="s">
        <v>54</v>
      </c>
      <c r="L107" s="31" t="s">
        <v>55</v>
      </c>
      <c r="M107" s="10"/>
    </row>
    <row r="108" spans="1:13" x14ac:dyDescent="0.25">
      <c r="B108" s="4" t="s">
        <v>12</v>
      </c>
      <c r="I108" s="11">
        <v>5</v>
      </c>
      <c r="J108" s="11">
        <f>ROUND((IF($G$99=0,$I$104,(I108/(((0.83*$D$92*($G$92/I108)^0.333+$D$99*((I108/$G$99)-1)))))))*10^3,1)</f>
        <v>0.8</v>
      </c>
      <c r="K108" s="11">
        <f>ABS(J108-$G$101)</f>
        <v>21.099999999999998</v>
      </c>
      <c r="L108" s="6" t="str">
        <f>IF(K108=$K$159,I108,"")</f>
        <v/>
      </c>
      <c r="M108" s="10"/>
    </row>
    <row r="109" spans="1:13" x14ac:dyDescent="0.25">
      <c r="B109" s="4" t="s">
        <v>39</v>
      </c>
      <c r="H109" s="15" t="s">
        <v>63</v>
      </c>
      <c r="I109" s="11">
        <v>10</v>
      </c>
      <c r="J109" s="11">
        <f t="shared" ref="J109:J157" si="0">ROUND((IF($G$99=0,$I$104,(I109/(((0.83*$D$92*($G$92/I109)^0.333+$D$99*((I109/$G$99)-1)))))))*10^3,1)</f>
        <v>2</v>
      </c>
      <c r="K109" s="11">
        <f t="shared" ref="K109:K157" si="1">ABS(J109-$G$101)</f>
        <v>19.899999999999999</v>
      </c>
      <c r="L109" s="31" t="str">
        <f t="shared" ref="L109:L157" si="2">IF(K109=$K$159,I109,"")</f>
        <v/>
      </c>
      <c r="M109" s="10"/>
    </row>
    <row r="110" spans="1:13" x14ac:dyDescent="0.25">
      <c r="I110" s="11">
        <v>15</v>
      </c>
      <c r="J110" s="11">
        <f t="shared" si="0"/>
        <v>3.4</v>
      </c>
      <c r="K110" s="11">
        <f t="shared" si="1"/>
        <v>18.5</v>
      </c>
      <c r="L110" s="31" t="str">
        <f t="shared" si="2"/>
        <v/>
      </c>
      <c r="M110" s="10"/>
    </row>
    <row r="111" spans="1:13" x14ac:dyDescent="0.25">
      <c r="I111" s="11">
        <v>20</v>
      </c>
      <c r="J111" s="11">
        <f t="shared" si="0"/>
        <v>4.8</v>
      </c>
      <c r="K111" s="11">
        <f t="shared" si="1"/>
        <v>17.099999999999998</v>
      </c>
      <c r="L111" s="31" t="str">
        <f t="shared" si="2"/>
        <v/>
      </c>
      <c r="M111" s="10"/>
    </row>
    <row r="112" spans="1:13" x14ac:dyDescent="0.25">
      <c r="I112" s="11">
        <v>25</v>
      </c>
      <c r="J112" s="11">
        <f t="shared" si="0"/>
        <v>6.2</v>
      </c>
      <c r="K112" s="11">
        <f t="shared" si="1"/>
        <v>15.7</v>
      </c>
      <c r="L112" s="31" t="str">
        <f t="shared" si="2"/>
        <v/>
      </c>
      <c r="M112" s="10"/>
    </row>
    <row r="113" spans="9:13" x14ac:dyDescent="0.25">
      <c r="I113" s="11">
        <v>30</v>
      </c>
      <c r="J113" s="11">
        <f t="shared" si="0"/>
        <v>7.7</v>
      </c>
      <c r="K113" s="11">
        <f t="shared" si="1"/>
        <v>14.2</v>
      </c>
      <c r="L113" s="31" t="str">
        <f t="shared" si="2"/>
        <v/>
      </c>
      <c r="M113" s="10"/>
    </row>
    <row r="114" spans="9:13" x14ac:dyDescent="0.25">
      <c r="I114" s="11">
        <v>35</v>
      </c>
      <c r="J114" s="11">
        <f t="shared" si="0"/>
        <v>9</v>
      </c>
      <c r="K114" s="11">
        <f t="shared" si="1"/>
        <v>12.899999999999999</v>
      </c>
      <c r="L114" s="31" t="str">
        <f t="shared" si="2"/>
        <v/>
      </c>
      <c r="M114" s="10"/>
    </row>
    <row r="115" spans="9:13" x14ac:dyDescent="0.25">
      <c r="I115" s="11">
        <v>40</v>
      </c>
      <c r="J115" s="11">
        <f t="shared" si="0"/>
        <v>10.4</v>
      </c>
      <c r="K115" s="11">
        <f t="shared" si="1"/>
        <v>11.499999999999998</v>
      </c>
      <c r="L115" s="31" t="str">
        <f t="shared" si="2"/>
        <v/>
      </c>
      <c r="M115" s="10"/>
    </row>
    <row r="116" spans="9:13" x14ac:dyDescent="0.25">
      <c r="I116" s="11">
        <v>45</v>
      </c>
      <c r="J116" s="11">
        <f t="shared" si="0"/>
        <v>11.6</v>
      </c>
      <c r="K116" s="11">
        <f t="shared" si="1"/>
        <v>10.299999999999999</v>
      </c>
      <c r="L116" s="31" t="str">
        <f t="shared" si="2"/>
        <v/>
      </c>
      <c r="M116" s="10"/>
    </row>
    <row r="117" spans="9:13" x14ac:dyDescent="0.25">
      <c r="I117" s="11">
        <v>50</v>
      </c>
      <c r="J117" s="11">
        <f t="shared" si="0"/>
        <v>12.8</v>
      </c>
      <c r="K117" s="11">
        <f t="shared" si="1"/>
        <v>9.0999999999999979</v>
      </c>
      <c r="L117" s="31" t="str">
        <f t="shared" si="2"/>
        <v/>
      </c>
      <c r="M117" s="10"/>
    </row>
    <row r="118" spans="9:13" x14ac:dyDescent="0.25">
      <c r="I118" s="11">
        <v>55</v>
      </c>
      <c r="J118" s="11">
        <f t="shared" si="0"/>
        <v>14</v>
      </c>
      <c r="K118" s="11">
        <f t="shared" si="1"/>
        <v>7.8999999999999986</v>
      </c>
      <c r="L118" s="31" t="str">
        <f t="shared" si="2"/>
        <v/>
      </c>
      <c r="M118" s="10"/>
    </row>
    <row r="119" spans="9:13" x14ac:dyDescent="0.25">
      <c r="I119" s="11">
        <v>60</v>
      </c>
      <c r="J119" s="11">
        <f t="shared" si="0"/>
        <v>15.1</v>
      </c>
      <c r="K119" s="11">
        <f t="shared" si="1"/>
        <v>6.7999999999999989</v>
      </c>
      <c r="L119" s="31" t="str">
        <f t="shared" si="2"/>
        <v/>
      </c>
      <c r="M119" s="10"/>
    </row>
    <row r="120" spans="9:13" x14ac:dyDescent="0.25">
      <c r="I120" s="11">
        <v>65</v>
      </c>
      <c r="J120" s="11">
        <f t="shared" si="0"/>
        <v>16.100000000000001</v>
      </c>
      <c r="K120" s="11">
        <f t="shared" si="1"/>
        <v>5.7999999999999972</v>
      </c>
      <c r="L120" s="31" t="str">
        <f t="shared" si="2"/>
        <v/>
      </c>
      <c r="M120" s="10"/>
    </row>
    <row r="121" spans="9:13" x14ac:dyDescent="0.25">
      <c r="I121" s="11">
        <v>70</v>
      </c>
      <c r="J121" s="11">
        <f t="shared" si="0"/>
        <v>17.100000000000001</v>
      </c>
      <c r="K121" s="11">
        <f t="shared" si="1"/>
        <v>4.7999999999999972</v>
      </c>
      <c r="L121" s="31" t="str">
        <f t="shared" si="2"/>
        <v/>
      </c>
      <c r="M121" s="10"/>
    </row>
    <row r="122" spans="9:13" x14ac:dyDescent="0.25">
      <c r="I122" s="11">
        <v>75</v>
      </c>
      <c r="J122" s="11">
        <f t="shared" si="0"/>
        <v>18</v>
      </c>
      <c r="K122" s="11">
        <f t="shared" si="1"/>
        <v>3.8999999999999986</v>
      </c>
      <c r="L122" s="31" t="str">
        <f t="shared" si="2"/>
        <v/>
      </c>
      <c r="M122" s="10"/>
    </row>
    <row r="123" spans="9:13" x14ac:dyDescent="0.25">
      <c r="I123" s="11">
        <v>80</v>
      </c>
      <c r="J123" s="11">
        <f t="shared" si="0"/>
        <v>18.899999999999999</v>
      </c>
      <c r="K123" s="11">
        <f t="shared" si="1"/>
        <v>3</v>
      </c>
      <c r="L123" s="31" t="str">
        <f t="shared" si="2"/>
        <v/>
      </c>
      <c r="M123" s="10"/>
    </row>
    <row r="124" spans="9:13" x14ac:dyDescent="0.25">
      <c r="I124" s="11">
        <v>85</v>
      </c>
      <c r="J124" s="11">
        <f t="shared" si="0"/>
        <v>19.7</v>
      </c>
      <c r="K124" s="11">
        <f t="shared" si="1"/>
        <v>2.1999999999999993</v>
      </c>
      <c r="L124" s="31" t="str">
        <f t="shared" si="2"/>
        <v/>
      </c>
      <c r="M124" s="10"/>
    </row>
    <row r="125" spans="9:13" x14ac:dyDescent="0.25">
      <c r="I125" s="11">
        <v>90</v>
      </c>
      <c r="J125" s="11">
        <f t="shared" si="0"/>
        <v>20.5</v>
      </c>
      <c r="K125" s="11">
        <f t="shared" si="1"/>
        <v>1.3999999999999986</v>
      </c>
      <c r="L125" s="31" t="str">
        <f t="shared" si="2"/>
        <v/>
      </c>
      <c r="M125" s="10"/>
    </row>
    <row r="126" spans="9:13" x14ac:dyDescent="0.25">
      <c r="I126" s="11">
        <v>95</v>
      </c>
      <c r="J126" s="11">
        <f t="shared" si="0"/>
        <v>21.2</v>
      </c>
      <c r="K126" s="11">
        <f t="shared" si="1"/>
        <v>0.69999999999999929</v>
      </c>
      <c r="L126" s="31" t="str">
        <f t="shared" si="2"/>
        <v/>
      </c>
      <c r="M126" s="10"/>
    </row>
    <row r="127" spans="9:13" x14ac:dyDescent="0.25">
      <c r="I127" s="11">
        <v>100</v>
      </c>
      <c r="J127" s="11">
        <f t="shared" si="0"/>
        <v>21.9</v>
      </c>
      <c r="K127" s="11">
        <f t="shared" si="1"/>
        <v>0</v>
      </c>
      <c r="L127" s="31">
        <f t="shared" si="2"/>
        <v>100</v>
      </c>
      <c r="M127" s="10"/>
    </row>
    <row r="128" spans="9:13" x14ac:dyDescent="0.25">
      <c r="I128" s="11">
        <v>110</v>
      </c>
      <c r="J128" s="11">
        <f t="shared" si="0"/>
        <v>23.2</v>
      </c>
      <c r="K128" s="11">
        <f t="shared" si="1"/>
        <v>1.3000000000000007</v>
      </c>
      <c r="L128" s="31" t="str">
        <f t="shared" si="2"/>
        <v/>
      </c>
      <c r="M128" s="10"/>
    </row>
    <row r="129" spans="9:13" x14ac:dyDescent="0.25">
      <c r="I129" s="11">
        <v>120</v>
      </c>
      <c r="J129" s="11">
        <f t="shared" si="0"/>
        <v>24.3</v>
      </c>
      <c r="K129" s="11">
        <f t="shared" si="1"/>
        <v>2.4000000000000021</v>
      </c>
      <c r="L129" s="31" t="str">
        <f t="shared" si="2"/>
        <v/>
      </c>
      <c r="M129" s="10"/>
    </row>
    <row r="130" spans="9:13" x14ac:dyDescent="0.25">
      <c r="I130" s="11">
        <v>130</v>
      </c>
      <c r="J130" s="11">
        <f t="shared" si="0"/>
        <v>25.4</v>
      </c>
      <c r="K130" s="11">
        <f t="shared" si="1"/>
        <v>3.5</v>
      </c>
      <c r="L130" s="31" t="str">
        <f t="shared" si="2"/>
        <v/>
      </c>
      <c r="M130" s="10"/>
    </row>
    <row r="131" spans="9:13" x14ac:dyDescent="0.25">
      <c r="I131" s="11">
        <v>140</v>
      </c>
      <c r="J131" s="11">
        <f t="shared" si="0"/>
        <v>26.3</v>
      </c>
      <c r="K131" s="11">
        <f t="shared" si="1"/>
        <v>4.4000000000000021</v>
      </c>
      <c r="L131" s="31" t="str">
        <f t="shared" si="2"/>
        <v/>
      </c>
      <c r="M131" s="10"/>
    </row>
    <row r="132" spans="9:13" x14ac:dyDescent="0.25">
      <c r="I132" s="11">
        <v>150</v>
      </c>
      <c r="J132" s="11">
        <f t="shared" si="0"/>
        <v>27.1</v>
      </c>
      <c r="K132" s="11">
        <f t="shared" si="1"/>
        <v>5.2000000000000028</v>
      </c>
      <c r="L132" s="31" t="str">
        <f t="shared" si="2"/>
        <v/>
      </c>
      <c r="M132" s="10"/>
    </row>
    <row r="133" spans="9:13" x14ac:dyDescent="0.25">
      <c r="I133" s="11">
        <v>160</v>
      </c>
      <c r="J133" s="11">
        <f t="shared" si="0"/>
        <v>27.9</v>
      </c>
      <c r="K133" s="11">
        <f t="shared" si="1"/>
        <v>6</v>
      </c>
      <c r="L133" s="31" t="str">
        <f t="shared" si="2"/>
        <v/>
      </c>
      <c r="M133" s="10"/>
    </row>
    <row r="134" spans="9:13" x14ac:dyDescent="0.25">
      <c r="I134" s="11">
        <v>170</v>
      </c>
      <c r="J134" s="11">
        <f t="shared" si="0"/>
        <v>28.6</v>
      </c>
      <c r="K134" s="11">
        <f t="shared" si="1"/>
        <v>6.7000000000000028</v>
      </c>
      <c r="L134" s="31" t="str">
        <f t="shared" si="2"/>
        <v/>
      </c>
      <c r="M134" s="10"/>
    </row>
    <row r="135" spans="9:13" x14ac:dyDescent="0.25">
      <c r="I135" s="11">
        <v>180</v>
      </c>
      <c r="J135" s="11">
        <f t="shared" si="0"/>
        <v>29.2</v>
      </c>
      <c r="K135" s="11">
        <f t="shared" si="1"/>
        <v>7.3000000000000007</v>
      </c>
      <c r="L135" s="31" t="str">
        <f t="shared" si="2"/>
        <v/>
      </c>
      <c r="M135" s="10"/>
    </row>
    <row r="136" spans="9:13" x14ac:dyDescent="0.25">
      <c r="I136" s="11">
        <v>190</v>
      </c>
      <c r="J136" s="11">
        <f t="shared" si="0"/>
        <v>29.8</v>
      </c>
      <c r="K136" s="11">
        <f t="shared" si="1"/>
        <v>7.9000000000000021</v>
      </c>
      <c r="L136" s="31" t="str">
        <f t="shared" si="2"/>
        <v/>
      </c>
      <c r="M136" s="10"/>
    </row>
    <row r="137" spans="9:13" x14ac:dyDescent="0.25">
      <c r="I137" s="11">
        <v>200</v>
      </c>
      <c r="J137" s="11">
        <f t="shared" si="0"/>
        <v>30.3</v>
      </c>
      <c r="K137" s="11">
        <f t="shared" si="1"/>
        <v>8.4000000000000021</v>
      </c>
      <c r="L137" s="31" t="str">
        <f t="shared" si="2"/>
        <v/>
      </c>
      <c r="M137" s="10"/>
    </row>
    <row r="138" spans="9:13" x14ac:dyDescent="0.25">
      <c r="I138" s="11">
        <v>225</v>
      </c>
      <c r="J138" s="11">
        <f t="shared" si="0"/>
        <v>31.4</v>
      </c>
      <c r="K138" s="11">
        <f t="shared" si="1"/>
        <v>9.5</v>
      </c>
      <c r="L138" s="31" t="str">
        <f t="shared" si="2"/>
        <v/>
      </c>
      <c r="M138" s="10"/>
    </row>
    <row r="139" spans="9:13" x14ac:dyDescent="0.25">
      <c r="I139" s="11">
        <v>250</v>
      </c>
      <c r="J139" s="11">
        <f t="shared" si="0"/>
        <v>32.4</v>
      </c>
      <c r="K139" s="11">
        <f t="shared" si="1"/>
        <v>10.5</v>
      </c>
      <c r="L139" s="31" t="str">
        <f t="shared" si="2"/>
        <v/>
      </c>
      <c r="M139" s="10"/>
    </row>
    <row r="140" spans="9:13" x14ac:dyDescent="0.25">
      <c r="I140" s="11">
        <v>275</v>
      </c>
      <c r="J140" s="11">
        <f t="shared" si="0"/>
        <v>33.1</v>
      </c>
      <c r="K140" s="11">
        <f t="shared" si="1"/>
        <v>11.200000000000003</v>
      </c>
      <c r="L140" s="31" t="str">
        <f t="shared" si="2"/>
        <v/>
      </c>
      <c r="M140" s="10"/>
    </row>
    <row r="141" spans="9:13" x14ac:dyDescent="0.25">
      <c r="I141" s="11">
        <v>300</v>
      </c>
      <c r="J141" s="11">
        <f t="shared" si="0"/>
        <v>33.799999999999997</v>
      </c>
      <c r="K141" s="11">
        <f t="shared" si="1"/>
        <v>11.899999999999999</v>
      </c>
      <c r="L141" s="31" t="str">
        <f t="shared" si="2"/>
        <v/>
      </c>
      <c r="M141" s="10"/>
    </row>
    <row r="142" spans="9:13" x14ac:dyDescent="0.25">
      <c r="I142" s="11">
        <v>325</v>
      </c>
      <c r="J142" s="11">
        <f t="shared" si="0"/>
        <v>34.4</v>
      </c>
      <c r="K142" s="11">
        <f t="shared" si="1"/>
        <v>12.5</v>
      </c>
      <c r="L142" s="31" t="str">
        <f t="shared" si="2"/>
        <v/>
      </c>
      <c r="M142" s="10"/>
    </row>
    <row r="143" spans="9:13" x14ac:dyDescent="0.25">
      <c r="I143" s="11">
        <v>350</v>
      </c>
      <c r="J143" s="11">
        <f t="shared" si="0"/>
        <v>34.799999999999997</v>
      </c>
      <c r="K143" s="11">
        <f t="shared" si="1"/>
        <v>12.899999999999999</v>
      </c>
      <c r="L143" s="31" t="str">
        <f t="shared" si="2"/>
        <v/>
      </c>
      <c r="M143" s="10"/>
    </row>
    <row r="144" spans="9:13" x14ac:dyDescent="0.25">
      <c r="I144" s="11">
        <v>375</v>
      </c>
      <c r="J144" s="11">
        <f t="shared" si="0"/>
        <v>35.200000000000003</v>
      </c>
      <c r="K144" s="11">
        <f t="shared" si="1"/>
        <v>13.300000000000004</v>
      </c>
      <c r="L144" s="31" t="str">
        <f t="shared" si="2"/>
        <v/>
      </c>
      <c r="M144" s="10"/>
    </row>
    <row r="145" spans="9:13" x14ac:dyDescent="0.25">
      <c r="I145" s="11">
        <v>400</v>
      </c>
      <c r="J145" s="11">
        <f t="shared" si="0"/>
        <v>35.6</v>
      </c>
      <c r="K145" s="11">
        <f t="shared" si="1"/>
        <v>13.700000000000003</v>
      </c>
      <c r="L145" s="31" t="str">
        <f t="shared" si="2"/>
        <v/>
      </c>
      <c r="M145" s="10"/>
    </row>
    <row r="146" spans="9:13" x14ac:dyDescent="0.25">
      <c r="I146" s="11">
        <v>450</v>
      </c>
      <c r="J146" s="11">
        <f t="shared" si="0"/>
        <v>36.200000000000003</v>
      </c>
      <c r="K146" s="11">
        <f t="shared" si="1"/>
        <v>14.300000000000004</v>
      </c>
      <c r="L146" s="31" t="str">
        <f t="shared" si="2"/>
        <v/>
      </c>
      <c r="M146" s="10"/>
    </row>
    <row r="147" spans="9:13" x14ac:dyDescent="0.25">
      <c r="I147" s="11">
        <v>500</v>
      </c>
      <c r="J147" s="11">
        <f t="shared" si="0"/>
        <v>36.700000000000003</v>
      </c>
      <c r="K147" s="11">
        <f t="shared" si="1"/>
        <v>14.800000000000004</v>
      </c>
      <c r="L147" s="31" t="str">
        <f t="shared" si="2"/>
        <v/>
      </c>
      <c r="M147" s="10"/>
    </row>
    <row r="148" spans="9:13" x14ac:dyDescent="0.25">
      <c r="I148" s="11">
        <v>550</v>
      </c>
      <c r="J148" s="11">
        <f t="shared" si="0"/>
        <v>37.1</v>
      </c>
      <c r="K148" s="11">
        <f t="shared" si="1"/>
        <v>15.200000000000003</v>
      </c>
      <c r="L148" s="31" t="str">
        <f t="shared" si="2"/>
        <v/>
      </c>
      <c r="M148" s="10"/>
    </row>
    <row r="149" spans="9:13" x14ac:dyDescent="0.25">
      <c r="I149" s="11">
        <v>600</v>
      </c>
      <c r="J149" s="11">
        <f t="shared" si="0"/>
        <v>37.4</v>
      </c>
      <c r="K149" s="11">
        <f t="shared" si="1"/>
        <v>15.5</v>
      </c>
      <c r="L149" s="31" t="str">
        <f t="shared" si="2"/>
        <v/>
      </c>
      <c r="M149" s="10"/>
    </row>
    <row r="150" spans="9:13" x14ac:dyDescent="0.25">
      <c r="I150" s="11">
        <v>650</v>
      </c>
      <c r="J150" s="11">
        <f t="shared" si="0"/>
        <v>37.6</v>
      </c>
      <c r="K150" s="11">
        <f t="shared" si="1"/>
        <v>15.700000000000003</v>
      </c>
      <c r="L150" s="31" t="str">
        <f t="shared" si="2"/>
        <v/>
      </c>
      <c r="M150" s="10"/>
    </row>
    <row r="151" spans="9:13" x14ac:dyDescent="0.25">
      <c r="I151" s="11">
        <v>700</v>
      </c>
      <c r="J151" s="11">
        <f t="shared" si="0"/>
        <v>37.9</v>
      </c>
      <c r="K151" s="11">
        <f t="shared" si="1"/>
        <v>16</v>
      </c>
      <c r="L151" s="31" t="str">
        <f t="shared" si="2"/>
        <v/>
      </c>
      <c r="M151" s="10"/>
    </row>
    <row r="152" spans="9:13" x14ac:dyDescent="0.25">
      <c r="I152" s="11">
        <v>750</v>
      </c>
      <c r="J152" s="11">
        <f t="shared" si="0"/>
        <v>38</v>
      </c>
      <c r="K152" s="11">
        <f t="shared" si="1"/>
        <v>16.100000000000001</v>
      </c>
      <c r="L152" s="31" t="str">
        <f t="shared" si="2"/>
        <v/>
      </c>
      <c r="M152" s="10"/>
    </row>
    <row r="153" spans="9:13" x14ac:dyDescent="0.25">
      <c r="I153" s="11">
        <v>800</v>
      </c>
      <c r="J153" s="11">
        <f t="shared" si="0"/>
        <v>38.200000000000003</v>
      </c>
      <c r="K153" s="11">
        <f t="shared" si="1"/>
        <v>16.300000000000004</v>
      </c>
      <c r="L153" s="31" t="str">
        <f t="shared" si="2"/>
        <v/>
      </c>
      <c r="M153" s="10"/>
    </row>
    <row r="154" spans="9:13" x14ac:dyDescent="0.25">
      <c r="I154" s="11">
        <v>850</v>
      </c>
      <c r="J154" s="11">
        <f t="shared" si="0"/>
        <v>38.299999999999997</v>
      </c>
      <c r="K154" s="11">
        <f t="shared" si="1"/>
        <v>16.399999999999999</v>
      </c>
      <c r="L154" s="31" t="str">
        <f t="shared" si="2"/>
        <v/>
      </c>
      <c r="M154" s="10"/>
    </row>
    <row r="155" spans="9:13" x14ac:dyDescent="0.25">
      <c r="I155" s="11">
        <v>900</v>
      </c>
      <c r="J155" s="11">
        <f t="shared" si="0"/>
        <v>38.5</v>
      </c>
      <c r="K155" s="11">
        <f t="shared" si="1"/>
        <v>16.600000000000001</v>
      </c>
      <c r="L155" s="31" t="str">
        <f t="shared" si="2"/>
        <v/>
      </c>
      <c r="M155" s="10"/>
    </row>
    <row r="156" spans="9:13" x14ac:dyDescent="0.25">
      <c r="I156" s="11">
        <v>950</v>
      </c>
      <c r="J156" s="11">
        <f t="shared" si="0"/>
        <v>38.6</v>
      </c>
      <c r="K156" s="11">
        <f t="shared" si="1"/>
        <v>16.700000000000003</v>
      </c>
      <c r="L156" s="31" t="str">
        <f t="shared" si="2"/>
        <v/>
      </c>
      <c r="M156" s="10"/>
    </row>
    <row r="157" spans="9:13" x14ac:dyDescent="0.25">
      <c r="I157" s="11">
        <v>1000</v>
      </c>
      <c r="J157" s="11">
        <f t="shared" si="0"/>
        <v>38.700000000000003</v>
      </c>
      <c r="K157" s="11">
        <f t="shared" si="1"/>
        <v>16.800000000000004</v>
      </c>
      <c r="L157" s="31" t="str">
        <f t="shared" si="2"/>
        <v/>
      </c>
      <c r="M157" s="10"/>
    </row>
    <row r="158" spans="9:13" x14ac:dyDescent="0.25">
      <c r="I158" s="10"/>
      <c r="J158" s="10"/>
      <c r="K158" s="10"/>
      <c r="L158" s="10"/>
      <c r="M158" s="10"/>
    </row>
    <row r="159" spans="9:13" x14ac:dyDescent="0.25">
      <c r="I159" s="10"/>
      <c r="J159" s="10"/>
      <c r="K159" s="11">
        <f>MIN(K108:K157)</f>
        <v>0</v>
      </c>
      <c r="L159" s="10"/>
      <c r="M159" s="10"/>
    </row>
    <row r="160" spans="9:13" x14ac:dyDescent="0.25">
      <c r="I160" s="10"/>
      <c r="J160" s="10"/>
      <c r="K160" s="10"/>
      <c r="L160" s="10"/>
      <c r="M160" s="10"/>
    </row>
    <row r="161" spans="9:13" x14ac:dyDescent="0.25">
      <c r="I161" s="10"/>
      <c r="J161" s="10"/>
      <c r="K161" s="10"/>
      <c r="L161" s="10"/>
      <c r="M161" s="10"/>
    </row>
    <row r="162" spans="9:13" x14ac:dyDescent="0.25">
      <c r="I162" s="10"/>
      <c r="J162" s="10"/>
      <c r="K162" s="10"/>
      <c r="L162" s="10"/>
      <c r="M162" s="10"/>
    </row>
    <row r="163" spans="9:13" x14ac:dyDescent="0.25">
      <c r="I163" s="10"/>
      <c r="J163" s="10"/>
      <c r="K163" s="10"/>
      <c r="L163" s="10"/>
      <c r="M163" s="10"/>
    </row>
    <row r="164" spans="9:13" x14ac:dyDescent="0.25">
      <c r="I164" s="10"/>
      <c r="J164" s="10"/>
      <c r="K164" s="10"/>
      <c r="L164" s="10"/>
      <c r="M164" s="10"/>
    </row>
    <row r="165" spans="9:13" x14ac:dyDescent="0.25">
      <c r="I165" s="10"/>
      <c r="J165" s="10"/>
      <c r="K165" s="10"/>
      <c r="L165" s="10"/>
      <c r="M165" s="10"/>
    </row>
    <row r="166" spans="9:13" x14ac:dyDescent="0.25">
      <c r="I166" s="10"/>
      <c r="J166" s="10"/>
      <c r="K166" s="10"/>
      <c r="L166" s="10"/>
      <c r="M166" s="10"/>
    </row>
    <row r="167" spans="9:13" x14ac:dyDescent="0.25">
      <c r="I167" s="10"/>
      <c r="J167" s="10"/>
      <c r="K167" s="10"/>
      <c r="L167" s="10"/>
      <c r="M167" s="10"/>
    </row>
    <row r="168" spans="9:13" x14ac:dyDescent="0.25">
      <c r="I168" s="10"/>
      <c r="J168" s="10"/>
      <c r="K168" s="10"/>
      <c r="L168" s="10"/>
      <c r="M168" s="10"/>
    </row>
    <row r="169" spans="9:13" x14ac:dyDescent="0.25">
      <c r="I169" s="10"/>
      <c r="J169" s="10"/>
      <c r="K169" s="10"/>
      <c r="L169" s="10"/>
      <c r="M169" s="10"/>
    </row>
    <row r="170" spans="9:13" x14ac:dyDescent="0.25">
      <c r="I170" s="10"/>
      <c r="J170" s="10"/>
      <c r="K170" s="10"/>
      <c r="L170" s="10"/>
      <c r="M170" s="10"/>
    </row>
    <row r="171" spans="9:13" x14ac:dyDescent="0.25">
      <c r="I171" s="10"/>
      <c r="J171" s="10"/>
      <c r="K171" s="10"/>
      <c r="L171" s="10"/>
      <c r="M171" s="10"/>
    </row>
    <row r="172" spans="9:13" x14ac:dyDescent="0.25">
      <c r="I172" s="10"/>
      <c r="J172" s="10"/>
      <c r="K172" s="10"/>
      <c r="L172" s="10"/>
      <c r="M172" s="10"/>
    </row>
    <row r="173" spans="9:13" x14ac:dyDescent="0.25">
      <c r="I173" s="10"/>
      <c r="J173" s="10"/>
      <c r="K173" s="10"/>
      <c r="L173" s="10"/>
      <c r="M173" s="10"/>
    </row>
    <row r="174" spans="9:13" x14ac:dyDescent="0.25">
      <c r="I174" s="10"/>
      <c r="J174" s="10"/>
      <c r="K174" s="10"/>
      <c r="L174" s="10"/>
      <c r="M174" s="10"/>
    </row>
    <row r="175" spans="9:13" x14ac:dyDescent="0.25">
      <c r="I175" s="10"/>
      <c r="J175" s="10"/>
      <c r="K175" s="10"/>
      <c r="L175" s="10"/>
      <c r="M175" s="10"/>
    </row>
    <row r="176" spans="9:13" x14ac:dyDescent="0.25">
      <c r="I176" s="10"/>
      <c r="J176" s="10"/>
      <c r="K176" s="10"/>
      <c r="L176" s="10"/>
      <c r="M176" s="10"/>
    </row>
    <row r="177" spans="9:13" x14ac:dyDescent="0.25">
      <c r="I177" s="10"/>
      <c r="J177" s="10"/>
      <c r="K177" s="10"/>
      <c r="L177" s="10"/>
      <c r="M177" s="10"/>
    </row>
    <row r="178" spans="9:13" x14ac:dyDescent="0.25">
      <c r="I178" s="10"/>
      <c r="J178" s="10"/>
      <c r="K178" s="10"/>
      <c r="L178" s="10"/>
      <c r="M178" s="10"/>
    </row>
    <row r="179" spans="9:13" x14ac:dyDescent="0.25">
      <c r="I179" s="10"/>
      <c r="J179" s="10"/>
      <c r="K179" s="10"/>
      <c r="L179" s="10"/>
      <c r="M179" s="10"/>
    </row>
    <row r="180" spans="9:13" x14ac:dyDescent="0.25">
      <c r="I180" s="10"/>
      <c r="J180" s="10"/>
      <c r="K180" s="10"/>
      <c r="L180" s="10"/>
      <c r="M180" s="10"/>
    </row>
    <row r="181" spans="9:13" x14ac:dyDescent="0.25">
      <c r="I181" s="10"/>
      <c r="J181" s="10"/>
      <c r="K181" s="10"/>
      <c r="L181" s="10"/>
      <c r="M181" s="10"/>
    </row>
    <row r="182" spans="9:13" x14ac:dyDescent="0.25">
      <c r="I182" s="10"/>
      <c r="J182" s="10"/>
      <c r="K182" s="10"/>
      <c r="L182" s="10"/>
      <c r="M182" s="10"/>
    </row>
    <row r="183" spans="9:13" x14ac:dyDescent="0.25">
      <c r="I183" s="10"/>
      <c r="J183" s="10"/>
      <c r="K183" s="10"/>
      <c r="L183" s="10"/>
      <c r="M183" s="10"/>
    </row>
    <row r="184" spans="9:13" x14ac:dyDescent="0.25">
      <c r="I184" s="10"/>
      <c r="J184" s="10"/>
      <c r="K184" s="10"/>
      <c r="L184" s="10"/>
      <c r="M184" s="10"/>
    </row>
    <row r="185" spans="9:13" x14ac:dyDescent="0.25">
      <c r="I185" s="10"/>
      <c r="J185" s="10"/>
      <c r="K185" s="10"/>
      <c r="L185" s="10"/>
      <c r="M185" s="10"/>
    </row>
    <row r="186" spans="9:13" x14ac:dyDescent="0.25">
      <c r="I186" s="10"/>
      <c r="J186" s="10"/>
      <c r="K186" s="10"/>
      <c r="L186" s="10"/>
      <c r="M186" s="10"/>
    </row>
    <row r="187" spans="9:13" x14ac:dyDescent="0.25">
      <c r="I187" s="10"/>
      <c r="J187" s="10"/>
      <c r="K187" s="10"/>
      <c r="L187" s="10"/>
      <c r="M187" s="10"/>
    </row>
    <row r="188" spans="9:13" x14ac:dyDescent="0.25">
      <c r="I188" s="10"/>
      <c r="J188" s="10"/>
      <c r="K188" s="10"/>
      <c r="L188" s="10"/>
      <c r="M188" s="10"/>
    </row>
    <row r="189" spans="9:13" x14ac:dyDescent="0.25">
      <c r="I189" s="10"/>
      <c r="J189" s="10"/>
      <c r="K189" s="10"/>
      <c r="L189" s="10"/>
      <c r="M189" s="10"/>
    </row>
    <row r="190" spans="9:13" x14ac:dyDescent="0.25">
      <c r="I190" s="10"/>
      <c r="J190" s="10"/>
      <c r="K190" s="10"/>
      <c r="L190" s="10"/>
      <c r="M190" s="10"/>
    </row>
    <row r="191" spans="9:13" x14ac:dyDescent="0.25">
      <c r="I191" s="10"/>
      <c r="J191" s="10"/>
      <c r="K191" s="10"/>
      <c r="L191" s="10"/>
      <c r="M191" s="10"/>
    </row>
    <row r="192" spans="9:13" x14ac:dyDescent="0.25">
      <c r="I192" s="10"/>
      <c r="J192" s="10"/>
      <c r="K192" s="10"/>
      <c r="L192" s="10"/>
      <c r="M192" s="10"/>
    </row>
    <row r="193" spans="9:13" x14ac:dyDescent="0.25">
      <c r="I193" s="10"/>
      <c r="J193" s="10"/>
      <c r="K193" s="10"/>
      <c r="L193" s="10"/>
      <c r="M193" s="10"/>
    </row>
    <row r="194" spans="9:13" x14ac:dyDescent="0.25">
      <c r="I194" s="10"/>
      <c r="J194" s="10"/>
      <c r="K194" s="10"/>
      <c r="L194" s="10"/>
      <c r="M194" s="10"/>
    </row>
    <row r="195" spans="9:13" x14ac:dyDescent="0.25">
      <c r="I195" s="10"/>
      <c r="J195" s="10"/>
      <c r="K195" s="10"/>
      <c r="L195" s="10"/>
      <c r="M195" s="10"/>
    </row>
    <row r="196" spans="9:13" x14ac:dyDescent="0.25">
      <c r="I196" s="10"/>
      <c r="J196" s="10"/>
      <c r="K196" s="10"/>
      <c r="L196" s="10"/>
      <c r="M196" s="10"/>
    </row>
    <row r="197" spans="9:13" x14ac:dyDescent="0.25">
      <c r="I197" s="10"/>
      <c r="J197" s="10"/>
      <c r="K197" s="10"/>
      <c r="L197" s="10"/>
      <c r="M197" s="10"/>
    </row>
    <row r="198" spans="9:13" x14ac:dyDescent="0.25">
      <c r="I198" s="10"/>
      <c r="J198" s="10"/>
      <c r="K198" s="10"/>
      <c r="L198" s="10"/>
      <c r="M198" s="10"/>
    </row>
    <row r="199" spans="9:13" x14ac:dyDescent="0.25">
      <c r="I199" s="10"/>
      <c r="J199" s="10"/>
      <c r="K199" s="10"/>
      <c r="L199" s="10"/>
      <c r="M199" s="10"/>
    </row>
    <row r="200" spans="9:13" x14ac:dyDescent="0.25">
      <c r="I200" s="10"/>
      <c r="J200" s="10"/>
      <c r="K200" s="10"/>
      <c r="L200" s="10"/>
      <c r="M200" s="10"/>
    </row>
    <row r="201" spans="9:13" x14ac:dyDescent="0.25">
      <c r="I201" s="10"/>
      <c r="J201" s="10"/>
      <c r="K201" s="10"/>
      <c r="L201" s="10"/>
      <c r="M201" s="10"/>
    </row>
    <row r="202" spans="9:13" x14ac:dyDescent="0.25">
      <c r="I202" s="10"/>
      <c r="J202" s="10"/>
      <c r="K202" s="10"/>
      <c r="L202" s="10"/>
      <c r="M202" s="10"/>
    </row>
    <row r="203" spans="9:13" x14ac:dyDescent="0.25">
      <c r="I203" s="10"/>
      <c r="J203" s="10"/>
      <c r="K203" s="10"/>
      <c r="L203" s="10"/>
      <c r="M203" s="10"/>
    </row>
    <row r="204" spans="9:13" x14ac:dyDescent="0.25">
      <c r="I204" s="10"/>
      <c r="J204" s="10"/>
      <c r="K204" s="10"/>
      <c r="L204" s="10"/>
      <c r="M204" s="10"/>
    </row>
    <row r="205" spans="9:13" x14ac:dyDescent="0.25">
      <c r="I205" s="10"/>
      <c r="J205" s="10"/>
      <c r="K205" s="10"/>
      <c r="L205" s="10"/>
      <c r="M205" s="10"/>
    </row>
    <row r="206" spans="9:13" x14ac:dyDescent="0.25">
      <c r="I206" s="10"/>
      <c r="J206" s="10"/>
      <c r="K206" s="10"/>
      <c r="L206" s="10"/>
      <c r="M206" s="10"/>
    </row>
  </sheetData>
  <sheetProtection algorithmName="SHA-512" hashValue="NIiVMWEqpv2GJIfhsrKeWNerU1LoYxv3rBi8TfCdJst7iYxzgwUJ0RwVvDwMu/gd4qUqG4q0wX7atOC2OmN5ZQ==" saltValue="HK17t+qnzmdHE41whV/bPw==" spinCount="100000" sheet="1" objects="1" scenarios="1"/>
  <mergeCells count="1">
    <mergeCell ref="I93:J93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Heinz Bangerter</dc:creator>
  <cp:lastModifiedBy>Heinz Bangerter</cp:lastModifiedBy>
  <dcterms:created xsi:type="dcterms:W3CDTF">2023-12-21T15:40:11Z</dcterms:created>
  <dcterms:modified xsi:type="dcterms:W3CDTF">2024-09-30T07:36:38Z</dcterms:modified>
</cp:coreProperties>
</file>