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eder_000\OneDrive\Dokumente\"/>
    </mc:Choice>
  </mc:AlternateContent>
  <xr:revisionPtr revIDLastSave="0" documentId="13_ncr:1_{B4473C61-331C-4D69-9836-82A9EA915DBC}" xr6:coauthVersionLast="47" xr6:coauthVersionMax="47" xr10:uidLastSave="{00000000-0000-0000-0000-000000000000}"/>
  <bookViews>
    <workbookView xWindow="-120" yWindow="-120" windowWidth="29040" windowHeight="15840" xr2:uid="{A52AF4C0-2BE3-4B06-8DE3-AE4B4CD27EB4}"/>
  </bookViews>
  <sheets>
    <sheet name="Tabelle1" sheetId="1" r:id="rId1"/>
  </sheets>
  <definedNames>
    <definedName name="_xlnm.Print_Area" localSheetId="0">Tabelle1!$A$1:$I$29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P11" i="1" s="1"/>
  <c r="P12" i="1" l="1"/>
  <c r="O12" i="1" s="1"/>
  <c r="P8" i="1"/>
  <c r="O8" i="1" s="1"/>
  <c r="P6" i="1"/>
  <c r="O6" i="1" s="1"/>
  <c r="P9" i="1"/>
  <c r="O9" i="1" s="1"/>
  <c r="P5" i="1"/>
  <c r="O5" i="1" s="1"/>
  <c r="O11" i="1"/>
  <c r="L5" i="1" l="1"/>
  <c r="K5" i="1" s="1"/>
  <c r="L6" i="1"/>
  <c r="K6" i="1" s="1"/>
  <c r="K7" i="1"/>
  <c r="K8" i="1" l="1"/>
  <c r="O14" i="1" l="1"/>
  <c r="L11" i="1"/>
  <c r="L10" i="1"/>
  <c r="H30" i="1" l="1"/>
  <c r="H21" i="1" s="1"/>
  <c r="I27" i="1"/>
  <c r="K11" i="1"/>
  <c r="K10" i="1"/>
  <c r="K13" i="1" l="1"/>
  <c r="I25" i="1" s="1"/>
  <c r="J7" i="1"/>
  <c r="H18" i="1" l="1"/>
</calcChain>
</file>

<file path=xl/sharedStrings.xml><?xml version="1.0" encoding="utf-8"?>
<sst xmlns="http://schemas.openxmlformats.org/spreadsheetml/2006/main" count="15" uniqueCount="15">
  <si>
    <t xml:space="preserve">Resultat Teilsumme S </t>
  </si>
  <si>
    <t>Resultat Abweichung u</t>
  </si>
  <si>
    <t>UMKEHRUNG</t>
  </si>
  <si>
    <t>oben (0.5 bis 0.725747)</t>
  </si>
  <si>
    <t>oben (0.977250 bis 0.997445)</t>
  </si>
  <si>
    <t>oben (0.997445 bis 0.998605))</t>
  </si>
  <si>
    <r>
      <t xml:space="preserve">2*) Vorgabe S (0.001395 </t>
    </r>
    <r>
      <rPr>
        <b/>
        <sz val="14"/>
        <color rgb="FF0070C0"/>
        <rFont val="Aptos Narrow"/>
        <family val="2"/>
      </rPr>
      <t>≤ S ≤ 0.998605)</t>
    </r>
  </si>
  <si>
    <t>oben (0.725747 bis 0.841345)</t>
  </si>
  <si>
    <t>oben (0.841345 bis 0.933193)</t>
  </si>
  <si>
    <t>oben (0.933193 bis 0.977250)</t>
  </si>
  <si>
    <t>(maximal 3 Dezimalstellen)</t>
  </si>
  <si>
    <t>(maximal 6 Dezimalstellen)</t>
  </si>
  <si>
    <r>
      <t xml:space="preserve">1*) Vorgabe u (-2.990 </t>
    </r>
    <r>
      <rPr>
        <b/>
        <sz val="14"/>
        <color rgb="FFFF0000"/>
        <rFont val="Aptos Narrow"/>
        <family val="2"/>
      </rPr>
      <t>≤ u ≤+2.990)</t>
    </r>
  </si>
  <si>
    <t>1*) INFORMATIV: Korrekturdifferenz zur symmetrisch - logistischen Funktion mit Mittelwert = Null und sd = 0.789 (statt 1.0) =</t>
  </si>
  <si>
    <t>2*) INFORMATIV: Korrekturdifferenz zur symmetrisch - logistischen Funktion mit Mittelwert = Null und sd = 0.789 (statt 1.0)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</si>
</sst>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4"/>
      <color rgb="FF0070C0"/>
      <name val="Aptos Narrow"/>
      <family val="2"/>
    </font>
    <font>
      <b/>
      <sz val="14"/>
      <color rgb="FFFF0000"/>
      <name val="Aptos Narrow"/>
      <family val="2"/>
    </font>
    <font>
      <i/>
      <sz val="11"/>
      <color rgb="FFFF000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7" borderId="0" xfId="0" applyFill="1" applyProtection="1"/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4" fillId="0" borderId="3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3" fillId="4" borderId="5" xfId="0" applyFont="1" applyFill="1" applyBorder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6" borderId="0" xfId="0" applyFill="1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0" fillId="4" borderId="0" xfId="0" applyFill="1" applyProtection="1"/>
    <xf numFmtId="0" fontId="3" fillId="0" borderId="5" xfId="0" applyFont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5" fillId="7" borderId="0" xfId="0" applyFont="1" applyFill="1" applyProtection="1"/>
    <xf numFmtId="0" fontId="4" fillId="7" borderId="0" xfId="0" applyFont="1" applyFill="1" applyProtection="1"/>
    <xf numFmtId="0" fontId="5" fillId="3" borderId="1" xfId="0" applyFont="1" applyFill="1" applyBorder="1" applyAlignment="1" applyProtection="1">
      <alignment horizontal="center"/>
    </xf>
    <xf numFmtId="0" fontId="3" fillId="7" borderId="0" xfId="0" applyFont="1" applyFill="1" applyProtection="1"/>
    <xf numFmtId="0" fontId="1" fillId="7" borderId="0" xfId="0" applyFont="1" applyFill="1" applyAlignment="1" applyProtection="1">
      <alignment horizontal="center"/>
    </xf>
    <xf numFmtId="0" fontId="6" fillId="7" borderId="0" xfId="0" applyFont="1" applyFill="1" applyProtection="1"/>
    <xf numFmtId="0" fontId="6" fillId="3" borderId="1" xfId="0" applyFont="1" applyFill="1" applyBorder="1" applyAlignment="1" applyProtection="1">
      <alignment horizontal="center"/>
    </xf>
    <xf numFmtId="0" fontId="11" fillId="7" borderId="0" xfId="0" applyFont="1" applyFill="1" applyProtection="1"/>
    <xf numFmtId="0" fontId="12" fillId="7" borderId="0" xfId="0" applyFont="1" applyFill="1" applyAlignment="1" applyProtection="1">
      <alignment horizontal="center"/>
    </xf>
    <xf numFmtId="0" fontId="9" fillId="7" borderId="0" xfId="0" applyFont="1" applyFill="1" applyProtection="1"/>
    <xf numFmtId="0" fontId="9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10" fillId="7" borderId="0" xfId="0" applyFont="1" applyFill="1" applyProtection="1"/>
    <xf numFmtId="0" fontId="10" fillId="7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19050</xdr:rowOff>
    </xdr:from>
    <xdr:ext cx="8410575" cy="3019425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4EC3962-6BDC-D9A1-6398-31EC83CDD55A}"/>
            </a:ext>
          </a:extLst>
        </xdr:cNvPr>
        <xdr:cNvSpPr txBox="1"/>
      </xdr:nvSpPr>
      <xdr:spPr>
        <a:xfrm>
          <a:off x="123825" y="19050"/>
          <a:ext cx="8410575" cy="3019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OEKOPRIORITY®</a:t>
          </a:r>
        </a:p>
        <a:p>
          <a:endParaRPr lang="de-CH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ABFRAGE DER STANDARD – NORMALVERTEILUNG NACH GAUSS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Die «Standard – Normalverteilung nach Gauss»* erstreckt sich theoretisch über die Bandbreite  von - ∞ bis + ∞, gemessen als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Abstand (u)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vom normierten Mittelwert Null. Mit praktischer Begrenzung für (-2.99 ≤ u ≤ +2.99) folgen Flächeninhalte unter der Glockenkurve von 0.001395 bis 0.998605. Die jeweiligen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Teilsummen (S)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oberhalb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des Mittelwertes, d.h. für (0 ≤ u ≤ + 2.99) sind in der Fachliteratur tabelliert. </a:t>
          </a:r>
          <a:r>
            <a:rPr lang="de-CH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*Mittelwert = 0; Standardabweichung sd = 1.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Statt der Ablesung über Tabellen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kann die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Teilsumme (S)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nach Vorgabe eines beliebigen 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Abstandes (u)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(- 2.990 ≤ u ≤ + 2.990) auch direkt abgefragt werden. Desgleichen kann bei umgekehrter Vorgabe einer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Teilsumme (S)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der  Bandbreite (0.001395 ≤ S ≤ 0.998605) der zugehörige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Abstand (u)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vom Mittelwert Null bestimmt werden. SIEHE UNTEN. </a:t>
          </a:r>
        </a:p>
        <a:p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 die Algorithmen für die sehr starke Angleichung an die veröffentlichten Tabellenwerte wird an dieser Stelle im Detail nicht näher eingegangen.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19.07.2024</a:t>
          </a:r>
        </a:p>
        <a:p>
          <a:endParaRPr lang="de-CH" sz="1100"/>
        </a:p>
      </xdr:txBody>
    </xdr:sp>
    <xdr:clientData/>
  </xdr:oneCellAnchor>
  <xdr:oneCellAnchor>
    <xdr:from>
      <xdr:col>9</xdr:col>
      <xdr:colOff>76200</xdr:colOff>
      <xdr:row>0</xdr:row>
      <xdr:rowOff>28575</xdr:rowOff>
    </xdr:from>
    <xdr:ext cx="9410700" cy="6067425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6AE1386-FFFE-791D-35AD-AF91A77245B3}"/>
            </a:ext>
          </a:extLst>
        </xdr:cNvPr>
        <xdr:cNvSpPr txBox="1"/>
      </xdr:nvSpPr>
      <xdr:spPr>
        <a:xfrm>
          <a:off x="8724900" y="28575"/>
          <a:ext cx="9410700" cy="60674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CH" sz="1100"/>
        </a:p>
      </xdr:txBody>
    </xdr:sp>
    <xdr:clientData/>
  </xdr:oneCellAnchor>
  <xdr:oneCellAnchor>
    <xdr:from>
      <xdr:col>0</xdr:col>
      <xdr:colOff>19051</xdr:colOff>
      <xdr:row>29</xdr:row>
      <xdr:rowOff>47625</xdr:rowOff>
    </xdr:from>
    <xdr:ext cx="8648700" cy="76200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65EE56AB-8BC0-3C44-79F4-DE47AF3CAE3D}"/>
            </a:ext>
          </a:extLst>
        </xdr:cNvPr>
        <xdr:cNvSpPr txBox="1"/>
      </xdr:nvSpPr>
      <xdr:spPr>
        <a:xfrm>
          <a:off x="19051" y="5981700"/>
          <a:ext cx="8648700" cy="762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44253-A0E4-4121-A87D-46C7D88A1F7C}">
  <dimension ref="A1:S30"/>
  <sheetViews>
    <sheetView tabSelected="1" workbookViewId="0">
      <selection activeCell="E21" sqref="E21"/>
    </sheetView>
  </sheetViews>
  <sheetFormatPr baseColWidth="10" defaultRowHeight="15" x14ac:dyDescent="0.25"/>
  <cols>
    <col min="1" max="3" width="11.42578125" style="4"/>
    <col min="4" max="4" width="22.28515625" style="4" customWidth="1"/>
    <col min="5" max="5" width="13.85546875" style="4" customWidth="1"/>
    <col min="6" max="6" width="11.42578125" style="4"/>
    <col min="7" max="7" width="15.42578125" style="4" customWidth="1"/>
    <col min="8" max="8" width="21" style="4" customWidth="1"/>
    <col min="9" max="9" width="11.42578125" style="4"/>
    <col min="10" max="10" width="27.85546875" style="4" customWidth="1"/>
    <col min="11" max="16384" width="11.42578125" style="4"/>
  </cols>
  <sheetData>
    <row r="1" spans="1:19" x14ac:dyDescent="0.25">
      <c r="A1" s="3"/>
      <c r="B1" s="3"/>
      <c r="C1" s="3"/>
      <c r="D1" s="3"/>
      <c r="E1" s="3"/>
      <c r="F1" s="3"/>
      <c r="G1" s="3"/>
      <c r="H1" s="3"/>
      <c r="I1" s="3"/>
    </row>
    <row r="2" spans="1:19" ht="15.75" thickBo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9" ht="15.75" thickTop="1" x14ac:dyDescent="0.25">
      <c r="A3" s="3"/>
      <c r="B3" s="3"/>
      <c r="C3" s="3"/>
      <c r="D3" s="3"/>
      <c r="E3" s="3"/>
      <c r="F3" s="3"/>
      <c r="G3" s="3"/>
      <c r="H3" s="3"/>
      <c r="I3" s="3"/>
      <c r="K3" s="5"/>
      <c r="L3" s="6"/>
      <c r="M3" s="7"/>
      <c r="N3" s="5"/>
      <c r="O3" s="8" t="s">
        <v>2</v>
      </c>
      <c r="P3" s="6"/>
      <c r="Q3" s="6"/>
      <c r="R3" s="6"/>
      <c r="S3" s="7"/>
    </row>
    <row r="4" spans="1:19" x14ac:dyDescent="0.25">
      <c r="A4" s="3"/>
      <c r="B4" s="3"/>
      <c r="C4" s="3"/>
      <c r="D4" s="3"/>
      <c r="E4" s="3"/>
      <c r="F4" s="3"/>
      <c r="G4" s="3"/>
      <c r="H4" s="3"/>
      <c r="I4" s="3"/>
      <c r="K4" s="9"/>
      <c r="M4" s="10"/>
      <c r="N4" s="9"/>
      <c r="S4" s="10"/>
    </row>
    <row r="5" spans="1:19" x14ac:dyDescent="0.25">
      <c r="A5" s="3"/>
      <c r="B5" s="3"/>
      <c r="C5" s="3"/>
      <c r="D5" s="3"/>
      <c r="E5" s="3"/>
      <c r="F5" s="3"/>
      <c r="G5" s="3"/>
      <c r="H5" s="3"/>
      <c r="I5" s="3"/>
      <c r="K5" s="11" t="str">
        <f>IF(E18&lt;0,L5,"")</f>
        <v/>
      </c>
      <c r="L5" s="12">
        <f>IF(E18=0,0,IF(OR(E18&lt;=-1,E18&gt;=1),"",(-0.0232*E18^2-0.0233*E18-0.0002)))</f>
        <v>-3.9249147200000001E-2</v>
      </c>
      <c r="M5" s="10"/>
      <c r="N5" s="9"/>
      <c r="O5" s="13" t="str">
        <f>IF(E23=0.5,0,P5)</f>
        <v/>
      </c>
      <c r="P5" s="14" t="str">
        <f>IF(AND(E23&gt;0.5,E23&lt;=0.725747),-0.2415*E23^2+0.374*E23-0.1269,"")</f>
        <v/>
      </c>
      <c r="Q5" s="4" t="s">
        <v>3</v>
      </c>
      <c r="S5" s="10"/>
    </row>
    <row r="6" spans="1:19" x14ac:dyDescent="0.25">
      <c r="A6" s="3"/>
      <c r="B6" s="3"/>
      <c r="C6" s="3"/>
      <c r="D6" s="3"/>
      <c r="E6" s="3"/>
      <c r="F6" s="3"/>
      <c r="G6" s="3"/>
      <c r="H6" s="3"/>
      <c r="I6" s="3"/>
      <c r="K6" s="11">
        <f>IF(E18&gt;0,L6,"")</f>
        <v>-2.178252800000001E-3</v>
      </c>
      <c r="L6" s="12">
        <f>IF(E18=0,0,IF(OR(E18&lt;=-1,E18&gt;=1),"",(0.0232*E18^2-0.0233*E18+0.0002)))</f>
        <v>-2.178252800000001E-3</v>
      </c>
      <c r="M6" s="10"/>
      <c r="N6" s="9"/>
      <c r="O6" s="13">
        <f>IF(E23=0.841345,-0.0005,P6)</f>
        <v>8.257540557719989E-3</v>
      </c>
      <c r="P6" s="14">
        <f>IF(AND(E23&gt;0.725747,E23&lt;0.841345),-1.48*E23^2+2.1819*E23-0.7874,"")</f>
        <v>8.257540557719989E-3</v>
      </c>
      <c r="Q6" s="4" t="s">
        <v>7</v>
      </c>
      <c r="S6" s="10"/>
    </row>
    <row r="7" spans="1:19" x14ac:dyDescent="0.25">
      <c r="A7" s="3"/>
      <c r="B7" s="3"/>
      <c r="C7" s="3"/>
      <c r="D7" s="3"/>
      <c r="E7" s="3"/>
      <c r="F7" s="3"/>
      <c r="G7" s="3"/>
      <c r="H7" s="3"/>
      <c r="I7" s="3"/>
      <c r="J7" s="15" t="str">
        <f>IF((1&lt;E18&lt;=2),-0.0133*E18^2+0.0523*E18-0.0396,"")</f>
        <v/>
      </c>
      <c r="K7" s="11" t="str">
        <f>IF(E18=-1,1.07*10^-4,IF(OR(E18&lt;=-2,E18&gt;=-1),"",(0.0133*E18^2+0.0523*E18+0.0396)))</f>
        <v/>
      </c>
      <c r="M7" s="10"/>
      <c r="N7" s="9"/>
      <c r="O7" s="16"/>
    </row>
    <row r="8" spans="1:19" x14ac:dyDescent="0.25">
      <c r="A8" s="3"/>
      <c r="B8" s="3"/>
      <c r="C8" s="3"/>
      <c r="D8" s="3"/>
      <c r="E8" s="3"/>
      <c r="F8" s="3"/>
      <c r="G8" s="3"/>
      <c r="H8" s="3"/>
      <c r="I8" s="3"/>
      <c r="K8" s="11" t="str">
        <f>IF(E18=1,-1.07*10^-4,IF(OR(E18&lt;=1,E18&gt;=2),"",(-0.0133*E18^2+0.0523*E18-0.0396)))</f>
        <v/>
      </c>
      <c r="M8" s="10"/>
      <c r="N8" s="9"/>
      <c r="O8" s="13" t="str">
        <f>IF(E23=0.841345,-0.0005,P8)</f>
        <v/>
      </c>
      <c r="P8" s="17" t="str">
        <f>IF(AND(E23&gt;0.841345,E23&lt;=0.933193),-9.8048*E23^2+16.617*E23-7.0476,"")</f>
        <v/>
      </c>
      <c r="Q8" s="4" t="s">
        <v>8</v>
      </c>
      <c r="S8" s="10"/>
    </row>
    <row r="9" spans="1:19" x14ac:dyDescent="0.25">
      <c r="A9" s="3"/>
      <c r="B9" s="3"/>
      <c r="C9" s="3"/>
      <c r="D9" s="3"/>
      <c r="E9" s="3"/>
      <c r="F9" s="3"/>
      <c r="G9" s="3"/>
      <c r="H9" s="3"/>
      <c r="I9" s="3"/>
      <c r="K9" s="18"/>
      <c r="M9" s="10"/>
      <c r="N9" s="9"/>
      <c r="O9" s="13" t="str">
        <f>IF(E23=0.97725,-0.2529,P9)</f>
        <v/>
      </c>
      <c r="P9" s="17" t="str">
        <f>IF(AND(E23&gt;0.933193,E23&lt;=0.97725),-83.34*E23^2+155.7*E23-72.823,"")</f>
        <v/>
      </c>
      <c r="Q9" s="4" t="s">
        <v>9</v>
      </c>
      <c r="S9" s="10"/>
    </row>
    <row r="10" spans="1:19" x14ac:dyDescent="0.25">
      <c r="A10" s="3"/>
      <c r="B10" s="3"/>
      <c r="C10" s="3"/>
      <c r="D10" s="3"/>
      <c r="E10" s="3"/>
      <c r="F10" s="3"/>
      <c r="G10" s="3"/>
      <c r="H10" s="3"/>
      <c r="I10" s="3"/>
      <c r="K10" s="11" t="str">
        <f>IF(E18&lt;0,L10,"")</f>
        <v/>
      </c>
      <c r="L10" s="13" t="str">
        <f>IF(E18=-2.99,-5.361*10^-3,IF(E18=-2,-0.011535,IF(AND(AND(K5="",K6="",K7="",K8="")),(0.0021*E18^2+0.0034*E18-0.0133),"")))</f>
        <v/>
      </c>
      <c r="M10" s="10"/>
      <c r="N10" s="9"/>
    </row>
    <row r="11" spans="1:19" x14ac:dyDescent="0.25">
      <c r="A11" s="3"/>
      <c r="B11" s="3"/>
      <c r="C11" s="3"/>
      <c r="D11" s="3"/>
      <c r="E11" s="3"/>
      <c r="F11" s="3"/>
      <c r="G11" s="3"/>
      <c r="H11" s="3"/>
      <c r="I11" s="3"/>
      <c r="K11" s="11" t="str">
        <f>IF(E18&gt;0,L11,"")</f>
        <v/>
      </c>
      <c r="L11" s="13" t="str">
        <f>IF(E18=2.99,5.361*10^-3,IF(E18=2,0.011535,IF(AND(AND(K5="",K6="",K7="",K8="")),(-0.0021*E18^2+0.0034*E18+0.0133),"")))</f>
        <v/>
      </c>
      <c r="M11" s="10"/>
      <c r="N11" s="9"/>
      <c r="O11" s="13" t="str">
        <f>IF(E23=0.97725,-0.2529,P11)</f>
        <v/>
      </c>
      <c r="P11" s="13" t="str">
        <f>IF(AND(E23&gt;=0.97725,E23&lt;0.997445),-2024*E23^2+3978.2*E23-1955.1,"")</f>
        <v/>
      </c>
      <c r="Q11" s="4" t="s">
        <v>4</v>
      </c>
      <c r="S11" s="10"/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K12" s="18"/>
      <c r="M12" s="10"/>
      <c r="N12" s="9"/>
      <c r="O12" s="13" t="str">
        <f>IF(E23=0.998605,-0.9484,P12)</f>
        <v/>
      </c>
      <c r="P12" s="13" t="str">
        <f>IF(AND(E23&gt;=0.997445,E23&lt;0.998605),-152.01*E23+150.86,"")</f>
        <v/>
      </c>
      <c r="Q12" s="4" t="s">
        <v>5</v>
      </c>
      <c r="S12" s="10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K13" s="19">
        <f>MAX(K5:K11)</f>
        <v>-2.178252800000001E-3</v>
      </c>
      <c r="M13" s="10"/>
      <c r="N13" s="9"/>
      <c r="O13" s="16"/>
      <c r="S13" s="10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K14" s="9"/>
      <c r="M14" s="10"/>
      <c r="N14" s="9"/>
      <c r="O14" s="20">
        <f>MAX(O5:O12)</f>
        <v>8.257540557719989E-3</v>
      </c>
      <c r="S14" s="10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K15" s="9"/>
      <c r="M15" s="10"/>
      <c r="N15" s="9"/>
      <c r="S15" s="10"/>
    </row>
    <row r="16" spans="1:19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K16" s="21"/>
      <c r="L16" s="22"/>
      <c r="M16" s="23"/>
      <c r="N16" s="21"/>
      <c r="O16" s="22"/>
      <c r="P16" s="22"/>
      <c r="Q16" s="22"/>
      <c r="R16" s="22"/>
      <c r="S16" s="23"/>
    </row>
    <row r="17" spans="1:9" ht="16.5" thickTop="1" thickBot="1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ht="19.5" thickBot="1" x14ac:dyDescent="0.35">
      <c r="A18" s="3"/>
      <c r="B18" s="24" t="s">
        <v>12</v>
      </c>
      <c r="C18" s="25"/>
      <c r="D18" s="25"/>
      <c r="E18" s="1">
        <v>0.88900000000000001</v>
      </c>
      <c r="F18" s="24" t="s">
        <v>0</v>
      </c>
      <c r="G18" s="25"/>
      <c r="H18" s="26">
        <f>ROUND(((EXP(0+1.669074778*E18))/((EXP(0+1.669074778*E18))+1)+K13),6)</f>
        <v>0.81296900000000005</v>
      </c>
      <c r="I18" s="3"/>
    </row>
    <row r="19" spans="1:9" ht="18.75" x14ac:dyDescent="0.3">
      <c r="A19" s="3"/>
      <c r="B19" s="27" t="s">
        <v>10</v>
      </c>
      <c r="C19" s="3"/>
      <c r="D19" s="3"/>
      <c r="E19" s="28"/>
      <c r="F19" s="3"/>
      <c r="G19" s="3"/>
      <c r="H19" s="3"/>
      <c r="I19" s="3"/>
    </row>
    <row r="20" spans="1:9" ht="19.5" thickBot="1" x14ac:dyDescent="0.35">
      <c r="A20" s="3"/>
      <c r="B20" s="3"/>
      <c r="C20" s="3"/>
      <c r="D20" s="3"/>
      <c r="E20" s="28"/>
      <c r="F20" s="3"/>
      <c r="G20" s="3"/>
      <c r="H20" s="3"/>
      <c r="I20" s="3"/>
    </row>
    <row r="21" spans="1:9" ht="19.5" thickBot="1" x14ac:dyDescent="0.35">
      <c r="A21" s="3"/>
      <c r="B21" s="29" t="s">
        <v>6</v>
      </c>
      <c r="C21" s="29"/>
      <c r="D21" s="29"/>
      <c r="E21" s="2">
        <v>0.81296900000000005</v>
      </c>
      <c r="F21" s="29" t="s">
        <v>1</v>
      </c>
      <c r="G21" s="29"/>
      <c r="H21" s="30">
        <f>ROUND(IF(E21&gt;=0.5,H30,-H30),3)</f>
        <v>0.88900000000000001</v>
      </c>
      <c r="I21" s="3"/>
    </row>
    <row r="22" spans="1:9" ht="18.75" x14ac:dyDescent="0.3">
      <c r="A22" s="3"/>
      <c r="B22" s="31" t="s">
        <v>11</v>
      </c>
      <c r="C22" s="3"/>
      <c r="D22" s="3"/>
      <c r="E22" s="28"/>
      <c r="F22" s="3"/>
      <c r="G22" s="3"/>
      <c r="H22" s="3"/>
      <c r="I22" s="3"/>
    </row>
    <row r="23" spans="1:9" ht="18.75" x14ac:dyDescent="0.3">
      <c r="A23" s="3"/>
      <c r="B23" s="3"/>
      <c r="C23" s="3"/>
      <c r="D23" s="3"/>
      <c r="E23" s="32">
        <f>IF(E21&gt;=0.5,E21,(0.5-E21)+0.5)</f>
        <v>0.81296900000000005</v>
      </c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3" t="s">
        <v>13</v>
      </c>
      <c r="C25" s="33"/>
      <c r="D25" s="33"/>
      <c r="E25" s="33"/>
      <c r="F25" s="33"/>
      <c r="G25" s="33"/>
      <c r="H25" s="33"/>
      <c r="I25" s="34">
        <f>$K$13</f>
        <v>-2.178252800000001E-3</v>
      </c>
    </row>
    <row r="26" spans="1:9" ht="18.75" x14ac:dyDescent="0.3">
      <c r="A26" s="3"/>
      <c r="B26" s="3"/>
      <c r="C26" s="3"/>
      <c r="D26" s="3"/>
      <c r="E26" s="28"/>
      <c r="F26" s="3"/>
      <c r="G26" s="3"/>
      <c r="H26" s="3"/>
      <c r="I26" s="35"/>
    </row>
    <row r="27" spans="1:9" x14ac:dyDescent="0.25">
      <c r="A27" s="3"/>
      <c r="B27" s="36" t="s">
        <v>14</v>
      </c>
      <c r="C27" s="36"/>
      <c r="D27" s="36"/>
      <c r="E27" s="36"/>
      <c r="F27" s="36"/>
      <c r="G27" s="36"/>
      <c r="H27" s="36"/>
      <c r="I27" s="37">
        <f>$O$14</f>
        <v>8.257540557719989E-3</v>
      </c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9" ht="18.75" x14ac:dyDescent="0.3">
      <c r="H30" s="32">
        <f>(((LN((E23*100/(100-E23*100))))-0)/1.669074778)+O14</f>
        <v>0.88863666993612411</v>
      </c>
    </row>
  </sheetData>
  <sheetProtection algorithmName="SHA-512" hashValue="CbrU05tFAtZA7r/tLT/uDmAk7IDpLb7h879v2PFCp+Lqf+xWj+kZc1SHXpCznNlHrTRTUUqU7eeZXPEnOf3nVQ==" saltValue="VYzcTi7L5wqk05Hxu70uWw==" spinCount="100000" sheet="1" objects="1" scenarios="1"/>
  <dataValidations count="2">
    <dataValidation type="decimal" allowBlank="1" showInputMessage="1" showErrorMessage="1" errorTitle="Anzahl Dezimalstellen" error="Bitte erfassen sie hier maximal 6 Dezimalstellen_x000a_" sqref="E21" xr:uid="{A4E655FF-2514-4DC2-B397-4D514CC2D3C6}">
      <formula1>0.001395</formula1>
      <formula2>0.998605</formula2>
    </dataValidation>
    <dataValidation type="custom" allowBlank="1" showInputMessage="1" showErrorMessage="1" errorTitle="Anzahl Dezilalstellen" error="Bitte erfassen sie hier maximal 3 Dezimalstellen" sqref="E18" xr:uid="{C3E7B99A-BD1C-42D2-A960-E8601EBF272C}">
      <formula1>MOD($E18*10^3,1)=0</formula1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Bangerter</dc:creator>
  <cp:lastModifiedBy>Heinz Bangerter</cp:lastModifiedBy>
  <cp:lastPrinted>2024-07-20T12:52:23Z</cp:lastPrinted>
  <dcterms:created xsi:type="dcterms:W3CDTF">2024-07-13T14:49:23Z</dcterms:created>
  <dcterms:modified xsi:type="dcterms:W3CDTF">2024-07-21T16:18:50Z</dcterms:modified>
</cp:coreProperties>
</file>